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690" windowHeight="6795" tabRatio="923" activeTab="0"/>
  </bookViews>
  <sheets>
    <sheet name="Мира, 31" sheetId="1" r:id="rId1"/>
    <sheet name="Мира, 33" sheetId="2" r:id="rId2"/>
    <sheet name="Мира, 35" sheetId="3" r:id="rId3"/>
    <sheet name="Мира, 37" sheetId="4" r:id="rId4"/>
    <sheet name="Мира, 39" sheetId="5" r:id="rId5"/>
    <sheet name="Мира, 41" sheetId="6" r:id="rId6"/>
    <sheet name="Мира, 43" sheetId="7" r:id="rId7"/>
    <sheet name="Мира,45" sheetId="8" r:id="rId8"/>
    <sheet name="кор.4" sheetId="9" r:id="rId9"/>
    <sheet name="кор.6" sheetId="10" r:id="rId10"/>
    <sheet name="кор.8" sheetId="11" r:id="rId11"/>
    <sheet name="кор.10" sheetId="12" r:id="rId12"/>
  </sheets>
  <definedNames/>
  <calcPr fullCalcOnLoad="1"/>
</workbook>
</file>

<file path=xl/sharedStrings.xml><?xml version="1.0" encoding="utf-8"?>
<sst xmlns="http://schemas.openxmlformats.org/spreadsheetml/2006/main" count="990" uniqueCount="265">
  <si>
    <t>Наименование работ</t>
  </si>
  <si>
    <t>руб</t>
  </si>
  <si>
    <t>мп</t>
  </si>
  <si>
    <t>шт</t>
  </si>
  <si>
    <t>Физ-кий объем</t>
  </si>
  <si>
    <t>м2</t>
  </si>
  <si>
    <t>Срок исполнения</t>
  </si>
  <si>
    <t>Гарантийный срок</t>
  </si>
  <si>
    <t>2 года</t>
  </si>
  <si>
    <t>шт.</t>
  </si>
  <si>
    <t>м.п.</t>
  </si>
  <si>
    <t>Замена вентиля ГВС ду=32</t>
  </si>
  <si>
    <t xml:space="preserve"> </t>
  </si>
  <si>
    <t>Ремонт 5-го подьезда</t>
  </si>
  <si>
    <t>Замена задвижки отопления ду=50</t>
  </si>
  <si>
    <t>Ремонт подьезда №  6</t>
  </si>
  <si>
    <t>под.</t>
  </si>
  <si>
    <t xml:space="preserve">Ремонт этажных эл.щитков </t>
  </si>
  <si>
    <t>Замена трубопровода ХВС ду=89 под. 3</t>
  </si>
  <si>
    <t xml:space="preserve">под. </t>
  </si>
  <si>
    <t xml:space="preserve">План по текущему ремонту </t>
  </si>
  <si>
    <t>жилого дома №31 по пр.Мира</t>
  </si>
  <si>
    <t>на 2015год</t>
  </si>
  <si>
    <t>№ п/п</t>
  </si>
  <si>
    <t>Ед.  изм.</t>
  </si>
  <si>
    <t>Плановая стоимость  руб.</t>
  </si>
  <si>
    <t>Замена вентилей ХВС д-32мм</t>
  </si>
  <si>
    <t>Замена ветилей ХВС д-20мм</t>
  </si>
  <si>
    <t>Ремонт подьездов  №4и 5</t>
  </si>
  <si>
    <t>Уст-ка м/пластиковых окон в 5 под.</t>
  </si>
  <si>
    <t>Замена вентилей ХВС д-25мм</t>
  </si>
  <si>
    <t>Замена ветилей ГВС д-25мм</t>
  </si>
  <si>
    <t>Замена вентилей д-15мм</t>
  </si>
  <si>
    <t>Замена ХБК д-100мм 1,2,5 под</t>
  </si>
  <si>
    <t>Ремонт теплоизоляции труб ГВС</t>
  </si>
  <si>
    <t xml:space="preserve">Ремонт ВРУ </t>
  </si>
  <si>
    <t>Замена противопажарных дверей выхода на кровлю</t>
  </si>
  <si>
    <t>Замена противопажарных дверей входа на чердак</t>
  </si>
  <si>
    <t>Ремонт кровли козырька входа в 6 под.</t>
  </si>
  <si>
    <t>Замена задвижки д-50мм</t>
  </si>
  <si>
    <t>Всего по ТР:</t>
  </si>
  <si>
    <t>Плановая сумма на ТР в 2015 г. по дому</t>
  </si>
  <si>
    <t>Непредвиденные затраты 10%</t>
  </si>
  <si>
    <t>Итого плановая сумма на 2015год</t>
  </si>
  <si>
    <t>Остаток средств по ТР за 2014 год</t>
  </si>
  <si>
    <t>Итого плановая сумма на ТР в 2014 году</t>
  </si>
  <si>
    <t xml:space="preserve"> жилого дома №33 по пр.Мира</t>
  </si>
  <si>
    <t>на 2015 год</t>
  </si>
  <si>
    <t>Замена транзитки ХВС д-76мм  в 7-ом под.</t>
  </si>
  <si>
    <t>Замена ХБК д-100мм в кв.№14</t>
  </si>
  <si>
    <t>Ремонт мягкой кровли кв.№28,29,30,90,118</t>
  </si>
  <si>
    <t>Уст-ка светодиодных ламп в фойе подьздов</t>
  </si>
  <si>
    <t>Ремонт этажных  эл.щитков</t>
  </si>
  <si>
    <t>Итого по ТР</t>
  </si>
  <si>
    <t>Не предвиденные затраты 10%</t>
  </si>
  <si>
    <t>Итого плановая сумма по ТР на 2015 год</t>
  </si>
  <si>
    <t>Долг по ТР за 2014 год</t>
  </si>
  <si>
    <t>руб.</t>
  </si>
  <si>
    <t>жилого дома № 35 по пр.Мира</t>
  </si>
  <si>
    <t>Утепление панели в кв.№6</t>
  </si>
  <si>
    <t>Уст-ка почтовых ящиков</t>
  </si>
  <si>
    <t>Ремонт межпанельных швов</t>
  </si>
  <si>
    <t>Ремонт этажных эл. щитков</t>
  </si>
  <si>
    <t>1</t>
  </si>
  <si>
    <t>Уст-ка светодидного светильника</t>
  </si>
  <si>
    <t>Освещение входа в подьезд</t>
  </si>
  <si>
    <t>Устка датчиков движения в тамбуре</t>
  </si>
  <si>
    <t>Ремонт системы ХВС ду=57</t>
  </si>
  <si>
    <t>10</t>
  </si>
  <si>
    <t>Замена ливневой канализации в мусорокамере</t>
  </si>
  <si>
    <t>5</t>
  </si>
  <si>
    <t>Замена задвижки ду=50</t>
  </si>
  <si>
    <t>4</t>
  </si>
  <si>
    <t>13440</t>
  </si>
  <si>
    <t>Ремонт теплоизоляции трубопровода отопления</t>
  </si>
  <si>
    <t>Ремонт теплоизоляции ГВС</t>
  </si>
  <si>
    <t>4970</t>
  </si>
  <si>
    <t>Ремонт освещения л/клетки</t>
  </si>
  <si>
    <t>9</t>
  </si>
  <si>
    <t>118592</t>
  </si>
  <si>
    <t>Плановая сумма по ТР на 2015 год</t>
  </si>
  <si>
    <t>86223,6</t>
  </si>
  <si>
    <t>8622,4</t>
  </si>
  <si>
    <t>Итого плановая сумма на ТР за 2015г</t>
  </si>
  <si>
    <t>77601,2</t>
  </si>
  <si>
    <t>13239,19</t>
  </si>
  <si>
    <t>Всего по ТР.</t>
  </si>
  <si>
    <t xml:space="preserve"> ЖИЛОГО ДОМА №37 ПО УЛ. МИРА</t>
  </si>
  <si>
    <t>НА 2015 ГОД</t>
  </si>
  <si>
    <t>Замена ХВС д-76мм во 2-ом подьезде</t>
  </si>
  <si>
    <t>Замена противопожарной двери в электрощито-</t>
  </si>
  <si>
    <t>вой во 2-ом подьезде</t>
  </si>
  <si>
    <t>Ремонт отмостки</t>
  </si>
  <si>
    <t>Установка решеток на чердачные продухи</t>
  </si>
  <si>
    <t>Косметический ремонт подъезда (отделочн.) под. 3</t>
  </si>
  <si>
    <t>Установка м\пластиковых окон под. 3, ремонт откосов</t>
  </si>
  <si>
    <t>Ремонт пола в мусорокамере под. 2</t>
  </si>
  <si>
    <t>Замена клапана м/провода</t>
  </si>
  <si>
    <t>Замена канализации (трап) под. 3, 4</t>
  </si>
  <si>
    <t>Замена вентиля ХВС ду=32</t>
  </si>
  <si>
    <t>Замена вентиля ХВС ду=25</t>
  </si>
  <si>
    <t>Замена задвижки отопления ду=80</t>
  </si>
  <si>
    <t>Замена ХБК в техподполье под. 4, 5, 6</t>
  </si>
  <si>
    <t>Ремонт ВРУ</t>
  </si>
  <si>
    <t>Ремонт этажного щитка</t>
  </si>
  <si>
    <t>Замена линолиума в бытовом помещении</t>
  </si>
  <si>
    <t>Плановая сумма на ТР в 2015 по дому</t>
  </si>
  <si>
    <t>Остаток средств по ТР за 2014</t>
  </si>
  <si>
    <t>ИТОГО плановая сумма на ТР в 2015 году</t>
  </si>
  <si>
    <t xml:space="preserve"> ПЛАН</t>
  </si>
  <si>
    <t>по текущему ремонту жилого дома №39 по пр.Мира</t>
  </si>
  <si>
    <t>Замена противопожарного двери входа на чердак</t>
  </si>
  <si>
    <t>Замена двери в эл. щитовую</t>
  </si>
  <si>
    <t>Ремонт системы отопления ду=20</t>
  </si>
  <si>
    <t>12</t>
  </si>
  <si>
    <t>Замена вентиля ду=15 (сбросник)</t>
  </si>
  <si>
    <t>2</t>
  </si>
  <si>
    <t>20</t>
  </si>
  <si>
    <t>Замена вентиля ГВС ду=15</t>
  </si>
  <si>
    <t xml:space="preserve">Всего по ТР </t>
  </si>
  <si>
    <t>80649</t>
  </si>
  <si>
    <t>87166,30</t>
  </si>
  <si>
    <t>Долг  за выполненые работы в 2014</t>
  </si>
  <si>
    <t>771,39</t>
  </si>
  <si>
    <t>8716,63</t>
  </si>
  <si>
    <t>Всего по ТР на 2015 год</t>
  </si>
  <si>
    <t xml:space="preserve"> ПЛАН </t>
  </si>
  <si>
    <t>ПО ТЕКУЩЕМУ РЕМОНТУ ЖИЛОГО ДОМА №41 ПО УЛ. МИРА</t>
  </si>
  <si>
    <t>Ремонт тротуара</t>
  </si>
  <si>
    <t>Косметический ремонт 2-го под.</t>
  </si>
  <si>
    <t>Ремонт пола в мусорокамере</t>
  </si>
  <si>
    <t>Ремонт системы ХВС ду=76 (транзит)</t>
  </si>
  <si>
    <t>Замена вентиля ГВС ду=25</t>
  </si>
  <si>
    <t>Замена вентиля ду=15 (сбросники)</t>
  </si>
  <si>
    <t>Ремонт ступеней</t>
  </si>
  <si>
    <t>Ремонт подъезда №3</t>
  </si>
  <si>
    <t>Плановая сумма на ТР в 2015 году</t>
  </si>
  <si>
    <t>Всего средств ао ТР на 2015 год</t>
  </si>
  <si>
    <t>ЖИЛОГО ДОМА №43 ПО УЛ. МИРА</t>
  </si>
  <si>
    <t>Ремонт козырька входа (оцинковка) под. 2</t>
  </si>
  <si>
    <t>Ремонт кровли козырька входа под. 7</t>
  </si>
  <si>
    <t>Замена бункера под.  7</t>
  </si>
  <si>
    <t xml:space="preserve">Замена задвижки отопленияду=50 </t>
  </si>
  <si>
    <t>Замена вентиля ГВС ду=20</t>
  </si>
  <si>
    <t>Ремонт швов кв.№ 13,30</t>
  </si>
  <si>
    <t>Замена светильников 6,7 под</t>
  </si>
  <si>
    <t>Всего по ТР</t>
  </si>
  <si>
    <t>Плановая сумма по ТР на 2015 г</t>
  </si>
  <si>
    <t>Долг за выполненые работы за 2014 год</t>
  </si>
  <si>
    <t>ПЛАН</t>
  </si>
  <si>
    <t>по текущему ремонту жилого дома №45 по пр.Мира</t>
  </si>
  <si>
    <t>Замена ХБК д100мм в кв. № 46</t>
  </si>
  <si>
    <t>Ремонт ХБК д-100мм 6,7 под.</t>
  </si>
  <si>
    <t>Замена вентелей отопления д-20мм</t>
  </si>
  <si>
    <t>Герметизация межпанельных стыков</t>
  </si>
  <si>
    <t>Утепление стеновой панели кв.№11,93</t>
  </si>
  <si>
    <t>Замена канализации (трап) под. 1 - 7</t>
  </si>
  <si>
    <t>Ремонт системы отопления под. 3, 4, 5 ду=20</t>
  </si>
  <si>
    <t>Замена ХБК в техподполье под. 1, 2, 3</t>
  </si>
  <si>
    <t>Замена ХБК (кухоный стояк) кв. 16, 19, 22, 25</t>
  </si>
  <si>
    <t>Плановая сумма на ТР в 2015г.</t>
  </si>
  <si>
    <t>Итого плановая сумма на ТР в 2015г.</t>
  </si>
  <si>
    <t>Всего средств по ТР на 2015 год</t>
  </si>
  <si>
    <t>ПЛАН ПО ТЕКУЩЕМУ  РЕМОНТУ</t>
  </si>
  <si>
    <t xml:space="preserve"> ЖИЛОГО ДОМА №  4 ПО УЛ. КОРОЛЕВА</t>
  </si>
  <si>
    <t>№ п\п</t>
  </si>
  <si>
    <t>Ед. изм.</t>
  </si>
  <si>
    <t>Плановая ст-ть, руб.</t>
  </si>
  <si>
    <t>Ремонт кровли козырька балкона кв. 95, 77, 109</t>
  </si>
  <si>
    <t>сентябрь</t>
  </si>
  <si>
    <t>Установка решеток на чердачные продухи под. 4</t>
  </si>
  <si>
    <t>август</t>
  </si>
  <si>
    <t>Увеличение высоты вентканала кв. 59</t>
  </si>
  <si>
    <t>Ремонт тротуара под. 2, 5</t>
  </si>
  <si>
    <t>Ремонт примыкания отмостки (падуги)</t>
  </si>
  <si>
    <t>Ремонт межпанельных швов кв. 59</t>
  </si>
  <si>
    <t>Косметический ремонт подъезда (отделочн.) под. 2</t>
  </si>
  <si>
    <t>Ремонт отопления в м\камере под. 1, 2, 7</t>
  </si>
  <si>
    <t>июль</t>
  </si>
  <si>
    <t>Замена двери выхода на кровлю</t>
  </si>
  <si>
    <t>Замена люка на кровлю</t>
  </si>
  <si>
    <t xml:space="preserve">Ремонт системы отопления ду=20 </t>
  </si>
  <si>
    <t>Замена ливневой канализации в мусорокамере под. 3, 4, 5</t>
  </si>
  <si>
    <t>июнь</t>
  </si>
  <si>
    <t>ноябрь</t>
  </si>
  <si>
    <t>апрель</t>
  </si>
  <si>
    <t>Замена вентиля ду=15 сбросники</t>
  </si>
  <si>
    <t>Замена ХБК в техподполье под. 3-7</t>
  </si>
  <si>
    <t>ВСЕГО по текущему ремонту:</t>
  </si>
  <si>
    <t>Непредвиденные расходы аварийного характера 10%</t>
  </si>
  <si>
    <t>Остаток средств по ТР 2014 года</t>
  </si>
  <si>
    <t xml:space="preserve">ПЛАН ПО ТЕКУЩЕМУ РЕМОНТУ </t>
  </si>
  <si>
    <t>ЖИЛОГО ДОМА № 6 ПО УЛ, КОРОЛЕВА</t>
  </si>
  <si>
    <t>Плановая ст-ть работ, руб.</t>
  </si>
  <si>
    <t>Ремонт ХБК кв. 33</t>
  </si>
  <si>
    <t>1-й квартал</t>
  </si>
  <si>
    <t>Ремонт ХБК кв. 41</t>
  </si>
  <si>
    <t>Ремонт м\п швов под.1 эт.9 кв. 33</t>
  </si>
  <si>
    <t>Установка дефлектора на вентблоке под. 3 кв. 103</t>
  </si>
  <si>
    <t>2-й квартал</t>
  </si>
  <si>
    <t>Замена дери техподполья</t>
  </si>
  <si>
    <t>Установка решеток на вентиляционные продухи</t>
  </si>
  <si>
    <t>Установка регистров подъездного отопления под. 1, 2</t>
  </si>
  <si>
    <t>Замена двери выхода на чердачное помещ.</t>
  </si>
  <si>
    <t xml:space="preserve">Установка зонта над вентшахтой  </t>
  </si>
  <si>
    <t>Ремонт/замена клапана м/провода</t>
  </si>
  <si>
    <t>Замена ХБК (трап) под. 1, 2</t>
  </si>
  <si>
    <t>Замена вентиля отопления ду=20 под. 1</t>
  </si>
  <si>
    <t>3-й квартал</t>
  </si>
  <si>
    <t>Замена ливневой канализации в мусорокамере под. 1, 2</t>
  </si>
  <si>
    <t>Ремонт/замена задвижки отопления ду=50</t>
  </si>
  <si>
    <t>Замена вентиля ГВС ду=32 под. 1, 3</t>
  </si>
  <si>
    <t>Замена вентиля ГВС ду=15 (сбросник) под. 1, 3</t>
  </si>
  <si>
    <t>Замена вентиля ХВС дк=25 под. 1, 2</t>
  </si>
  <si>
    <t>Замена вентиля ХВС дк=32 под. 1, 2</t>
  </si>
  <si>
    <t>Замена задвижки ду=80</t>
  </si>
  <si>
    <t>Замена ХБК в техподполье под.1,2</t>
  </si>
  <si>
    <t>Ремонт освещения л/клетки (установка светильника)</t>
  </si>
  <si>
    <t>ЖИЛОГО ДОМА № 8 ПО УЛ, КОРОЛЕВА</t>
  </si>
  <si>
    <t>Плановая стоимость работ, руб.</t>
  </si>
  <si>
    <t>Замена клапана м\проводапод. 1 эт. 2, под.2 эт.6</t>
  </si>
  <si>
    <t>1-й квартап</t>
  </si>
  <si>
    <t>Установка пластиковых  окон под. 1, 3</t>
  </si>
  <si>
    <t>Ремонт ХБК кв. 20</t>
  </si>
  <si>
    <t>Замена дери техподполья под. 2</t>
  </si>
  <si>
    <t>Ремонт пола цементным раствором</t>
  </si>
  <si>
    <t>Ремонт подъездного освещения под. 2</t>
  </si>
  <si>
    <t>Замена двери выхода на кровлю под. 1</t>
  </si>
  <si>
    <t>Ремонт мягкой кровли</t>
  </si>
  <si>
    <t>Установка зонта над вентшахтой  под. 3</t>
  </si>
  <si>
    <t>Замена задвижки ГВС ду=50 под. 1, 2, 3</t>
  </si>
  <si>
    <t>Ремонт откосов под. 1, 3</t>
  </si>
  <si>
    <t>2-й квартап</t>
  </si>
  <si>
    <t>3-й квартап</t>
  </si>
  <si>
    <t>4-й квартап</t>
  </si>
  <si>
    <t>ЖИЛОГО ДОМА №10 ПО УЛ, КОРОЛЕВА</t>
  </si>
  <si>
    <t>Увеличение вентканала кв. 68</t>
  </si>
  <si>
    <t>Утепление стеновой панели кв. 112, 31</t>
  </si>
  <si>
    <t>Ремонт м/п швов кв. 102</t>
  </si>
  <si>
    <t>Установка регистра подъездного отопления под.1</t>
  </si>
  <si>
    <t>Ремонт системы отопления ду=20 под. 2, 3</t>
  </si>
  <si>
    <t>Замена задвижки ду=50 под.  4</t>
  </si>
  <si>
    <t>Замена вентиля ХВС ду=32 под. 1-4</t>
  </si>
  <si>
    <t>Замена вентиля ХВСду=25 под. 1-4</t>
  </si>
  <si>
    <t>Замена задвижки ду=80 на ТУ под.1</t>
  </si>
  <si>
    <t>Замена вентиля ГВС ду=32 под. 2, 4</t>
  </si>
  <si>
    <t>Замена ХБК в техподполье под. 2</t>
  </si>
  <si>
    <t>Ремонт откосов под. 2</t>
  </si>
  <si>
    <t>Замена окон под. 3</t>
  </si>
  <si>
    <t>Ремонт откосов под. 3</t>
  </si>
  <si>
    <t>Косметический ремонт подъезда (отделочн.) п.3</t>
  </si>
  <si>
    <t>январь</t>
  </si>
  <si>
    <t>февраль</t>
  </si>
  <si>
    <t>марте</t>
  </si>
  <si>
    <t>сенябрь</t>
  </si>
  <si>
    <t>март</t>
  </si>
  <si>
    <t>август,сентябрь</t>
  </si>
  <si>
    <t>июнь,июль</t>
  </si>
  <si>
    <t>октябрь</t>
  </si>
  <si>
    <t>июль,август</t>
  </si>
  <si>
    <t>в работе</t>
  </si>
  <si>
    <t>выполнено</t>
  </si>
  <si>
    <t>содерж.</t>
  </si>
  <si>
    <t>июнь-июль</t>
  </si>
  <si>
    <t>сентябрь-октябрь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</si>
</sst>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#,##0.00_р_."/>
  </numFmts>
  <fonts count="30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12"/>
      <name val="Arial Cyr"/>
      <family val="0"/>
    </font>
    <font>
      <b/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175" fontId="1" fillId="0" borderId="11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13" xfId="0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horizontal="left" wrapText="1"/>
    </xf>
    <xf numFmtId="175" fontId="0" fillId="0" borderId="11" xfId="0" applyNumberFormat="1" applyFont="1" applyBorder="1" applyAlignment="1">
      <alignment horizontal="right" vertical="center" wrapText="1"/>
    </xf>
    <xf numFmtId="175" fontId="23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5" fontId="24" fillId="0" borderId="11" xfId="0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0" fillId="0" borderId="11" xfId="0" applyNumberFormat="1" applyBorder="1" applyAlignment="1">
      <alignment horizontal="right" wrapText="1"/>
    </xf>
    <xf numFmtId="49" fontId="0" fillId="0" borderId="11" xfId="0" applyNumberFormat="1" applyBorder="1" applyAlignment="1">
      <alignment horizontal="center" wrapText="1"/>
    </xf>
    <xf numFmtId="49" fontId="0" fillId="0" borderId="11" xfId="0" applyNumberFormat="1" applyBorder="1" applyAlignment="1">
      <alignment horizontal="right" wrapText="1"/>
    </xf>
    <xf numFmtId="0" fontId="0" fillId="0" borderId="14" xfId="0" applyNumberFormat="1" applyBorder="1" applyAlignment="1">
      <alignment horizontal="right"/>
    </xf>
    <xf numFmtId="49" fontId="1" fillId="0" borderId="11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49" fontId="1" fillId="0" borderId="11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5" fontId="0" fillId="0" borderId="10" xfId="0" applyNumberFormat="1" applyFont="1" applyBorder="1" applyAlignment="1">
      <alignment horizontal="right" vertical="center" wrapText="1"/>
    </xf>
    <xf numFmtId="175" fontId="25" fillId="0" borderId="10" xfId="0" applyNumberFormat="1" applyFont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175" fontId="25" fillId="0" borderId="11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175" fontId="24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49" fontId="0" fillId="0" borderId="10" xfId="0" applyNumberFormat="1" applyBorder="1" applyAlignment="1">
      <alignment horizontal="right" wrapText="1"/>
    </xf>
    <xf numFmtId="0" fontId="0" fillId="0" borderId="14" xfId="0" applyFill="1" applyBorder="1" applyAlignment="1">
      <alignment/>
    </xf>
    <xf numFmtId="49" fontId="1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wrapText="1"/>
    </xf>
    <xf numFmtId="0" fontId="20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175" fontId="26" fillId="0" borderId="11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175" fontId="20" fillId="0" borderId="11" xfId="0" applyNumberFormat="1" applyFont="1" applyBorder="1" applyAlignment="1">
      <alignment horizontal="right" vertical="center" wrapText="1"/>
    </xf>
    <xf numFmtId="0" fontId="26" fillId="0" borderId="11" xfId="0" applyFont="1" applyBorder="1" applyAlignment="1">
      <alignment horizontal="center" vertical="center" wrapText="1"/>
    </xf>
    <xf numFmtId="175" fontId="28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1" xfId="0" applyNumberForma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" fontId="0" fillId="0" borderId="11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1" fontId="29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1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3.75390625" style="2" customWidth="1"/>
    <col min="2" max="2" width="4.375" style="3" customWidth="1"/>
    <col min="3" max="3" width="39.125" style="2" customWidth="1"/>
    <col min="4" max="4" width="7.00390625" style="2" customWidth="1"/>
    <col min="5" max="5" width="12.125" style="0" customWidth="1"/>
    <col min="6" max="6" width="13.625" style="0" customWidth="1"/>
    <col min="7" max="7" width="8.125" style="0" customWidth="1"/>
  </cols>
  <sheetData>
    <row r="1" spans="1:6" ht="15">
      <c r="A1"/>
      <c r="B1"/>
      <c r="C1" s="153" t="s">
        <v>20</v>
      </c>
      <c r="D1" s="154"/>
      <c r="E1" s="154"/>
      <c r="F1" s="154"/>
    </row>
    <row r="2" spans="1:6" ht="15">
      <c r="A2"/>
      <c r="B2"/>
      <c r="C2" s="153" t="s">
        <v>21</v>
      </c>
      <c r="D2" s="154"/>
      <c r="E2" s="154"/>
      <c r="F2" s="154"/>
    </row>
    <row r="3" spans="1:6" ht="15">
      <c r="A3"/>
      <c r="B3"/>
      <c r="C3" s="153" t="s">
        <v>22</v>
      </c>
      <c r="D3" s="154"/>
      <c r="E3" s="154"/>
      <c r="F3" s="154"/>
    </row>
    <row r="4" spans="1:8" ht="24" customHeight="1">
      <c r="A4" s="49"/>
      <c r="B4" s="50" t="s">
        <v>23</v>
      </c>
      <c r="C4" s="51" t="s">
        <v>0</v>
      </c>
      <c r="D4" s="46" t="s">
        <v>24</v>
      </c>
      <c r="E4" s="46" t="s">
        <v>4</v>
      </c>
      <c r="F4" s="46" t="s">
        <v>25</v>
      </c>
      <c r="G4" s="46" t="s">
        <v>6</v>
      </c>
      <c r="H4" s="46" t="s">
        <v>7</v>
      </c>
    </row>
    <row r="5" spans="1:8" ht="13.5" customHeight="1">
      <c r="A5" s="52"/>
      <c r="B5" s="36">
        <v>1</v>
      </c>
      <c r="C5" s="17" t="s">
        <v>26</v>
      </c>
      <c r="D5" s="36" t="s">
        <v>3</v>
      </c>
      <c r="E5" s="36">
        <v>1</v>
      </c>
      <c r="F5" s="155">
        <v>1107</v>
      </c>
      <c r="G5" s="150" t="s">
        <v>263</v>
      </c>
      <c r="H5" s="150" t="s">
        <v>8</v>
      </c>
    </row>
    <row r="6" spans="1:8" ht="14.25" customHeight="1">
      <c r="A6" s="52"/>
      <c r="B6" s="36">
        <v>2</v>
      </c>
      <c r="C6" s="17" t="s">
        <v>27</v>
      </c>
      <c r="D6" s="36" t="s">
        <v>3</v>
      </c>
      <c r="E6" s="36">
        <v>1</v>
      </c>
      <c r="F6" s="156"/>
      <c r="G6" s="151"/>
      <c r="H6" s="152"/>
    </row>
    <row r="7" spans="1:8" ht="12.75" customHeight="1">
      <c r="A7" s="52"/>
      <c r="B7" s="36">
        <v>3</v>
      </c>
      <c r="C7" s="17" t="s">
        <v>28</v>
      </c>
      <c r="D7" s="36" t="s">
        <v>3</v>
      </c>
      <c r="E7" s="36">
        <v>2</v>
      </c>
      <c r="F7" s="33">
        <v>320000</v>
      </c>
      <c r="G7" s="12"/>
      <c r="H7" s="12" t="s">
        <v>8</v>
      </c>
    </row>
    <row r="8" spans="1:8" ht="12.75">
      <c r="A8" s="52"/>
      <c r="B8" s="36">
        <v>4</v>
      </c>
      <c r="C8" s="17" t="s">
        <v>29</v>
      </c>
      <c r="D8" s="36" t="s">
        <v>3</v>
      </c>
      <c r="E8" s="36">
        <v>19</v>
      </c>
      <c r="F8" s="33">
        <v>112936</v>
      </c>
      <c r="G8" s="12"/>
      <c r="H8" s="12" t="s">
        <v>8</v>
      </c>
    </row>
    <row r="9" spans="1:8" ht="12.75">
      <c r="A9"/>
      <c r="B9" s="36">
        <v>5</v>
      </c>
      <c r="C9" s="17" t="s">
        <v>30</v>
      </c>
      <c r="D9" s="36" t="s">
        <v>3</v>
      </c>
      <c r="E9" s="36">
        <v>15</v>
      </c>
      <c r="F9" s="17">
        <v>12600</v>
      </c>
      <c r="G9" s="12" t="s">
        <v>263</v>
      </c>
      <c r="H9" s="12" t="s">
        <v>8</v>
      </c>
    </row>
    <row r="10" spans="1:8" ht="12.75">
      <c r="A10"/>
      <c r="B10" s="36">
        <v>6</v>
      </c>
      <c r="C10" s="17" t="s">
        <v>31</v>
      </c>
      <c r="D10" s="36" t="s">
        <v>3</v>
      </c>
      <c r="E10" s="36">
        <v>10</v>
      </c>
      <c r="F10" s="17">
        <v>8400</v>
      </c>
      <c r="G10" s="12" t="s">
        <v>263</v>
      </c>
      <c r="H10" s="12" t="s">
        <v>8</v>
      </c>
    </row>
    <row r="11" spans="1:8" ht="14.25" customHeight="1">
      <c r="A11"/>
      <c r="B11" s="36">
        <v>7</v>
      </c>
      <c r="C11" s="17" t="s">
        <v>32</v>
      </c>
      <c r="D11" s="36" t="s">
        <v>3</v>
      </c>
      <c r="E11" s="36">
        <v>10</v>
      </c>
      <c r="F11" s="17">
        <v>3240</v>
      </c>
      <c r="G11" s="12" t="s">
        <v>263</v>
      </c>
      <c r="H11" s="12" t="s">
        <v>8</v>
      </c>
    </row>
    <row r="12" spans="1:8" ht="12.75">
      <c r="A12"/>
      <c r="B12" s="36">
        <v>8</v>
      </c>
      <c r="C12" s="17" t="s">
        <v>33</v>
      </c>
      <c r="D12" s="36" t="s">
        <v>2</v>
      </c>
      <c r="E12" s="36">
        <v>110</v>
      </c>
      <c r="F12" s="17">
        <v>105600</v>
      </c>
      <c r="G12" s="12" t="s">
        <v>264</v>
      </c>
      <c r="H12" s="12" t="s">
        <v>8</v>
      </c>
    </row>
    <row r="13" spans="1:8" ht="12.75">
      <c r="A13"/>
      <c r="B13" s="36">
        <v>9</v>
      </c>
      <c r="C13" s="17" t="s">
        <v>34</v>
      </c>
      <c r="D13" s="36" t="s">
        <v>2</v>
      </c>
      <c r="E13" s="36">
        <v>150</v>
      </c>
      <c r="F13" s="17">
        <v>74550</v>
      </c>
      <c r="G13" s="12" t="s">
        <v>256</v>
      </c>
      <c r="H13" s="12" t="s">
        <v>8</v>
      </c>
    </row>
    <row r="14" spans="1:8" ht="12.75">
      <c r="A14"/>
      <c r="B14" s="36">
        <v>10</v>
      </c>
      <c r="C14" s="17" t="s">
        <v>17</v>
      </c>
      <c r="D14" s="36" t="s">
        <v>3</v>
      </c>
      <c r="E14" s="36">
        <v>14</v>
      </c>
      <c r="F14" s="17">
        <v>52668</v>
      </c>
      <c r="G14" s="12" t="s">
        <v>178</v>
      </c>
      <c r="H14" s="12" t="s">
        <v>8</v>
      </c>
    </row>
    <row r="15" spans="1:8" ht="12.75">
      <c r="A15"/>
      <c r="B15" s="36">
        <v>11</v>
      </c>
      <c r="C15" s="17" t="s">
        <v>35</v>
      </c>
      <c r="D15" s="36" t="s">
        <v>3</v>
      </c>
      <c r="E15" s="36">
        <v>2</v>
      </c>
      <c r="F15" s="17">
        <v>11400</v>
      </c>
      <c r="G15" s="12" t="s">
        <v>178</v>
      </c>
      <c r="H15" s="12" t="s">
        <v>8</v>
      </c>
    </row>
    <row r="16" spans="1:8" ht="25.5">
      <c r="A16"/>
      <c r="B16" s="36">
        <v>12</v>
      </c>
      <c r="C16" s="17" t="s">
        <v>36</v>
      </c>
      <c r="D16" s="36" t="s">
        <v>3</v>
      </c>
      <c r="E16" s="36">
        <v>2</v>
      </c>
      <c r="F16" s="17">
        <v>36000</v>
      </c>
      <c r="G16" s="12"/>
      <c r="H16" s="12" t="s">
        <v>8</v>
      </c>
    </row>
    <row r="17" spans="1:8" ht="25.5">
      <c r="A17"/>
      <c r="B17" s="36">
        <v>13</v>
      </c>
      <c r="C17" s="17" t="s">
        <v>37</v>
      </c>
      <c r="D17" s="36" t="s">
        <v>3</v>
      </c>
      <c r="E17" s="36">
        <v>2</v>
      </c>
      <c r="F17" s="17">
        <v>28800</v>
      </c>
      <c r="G17" s="12"/>
      <c r="H17" s="12" t="s">
        <v>8</v>
      </c>
    </row>
    <row r="18" spans="1:8" ht="12.75">
      <c r="A18"/>
      <c r="B18" s="36">
        <v>14</v>
      </c>
      <c r="C18" s="17" t="s">
        <v>38</v>
      </c>
      <c r="D18" s="36" t="s">
        <v>3</v>
      </c>
      <c r="E18" s="36">
        <v>1</v>
      </c>
      <c r="F18" s="17">
        <v>6230</v>
      </c>
      <c r="G18" s="12"/>
      <c r="H18" s="12" t="s">
        <v>8</v>
      </c>
    </row>
    <row r="19" spans="1:8" ht="12.75">
      <c r="A19"/>
      <c r="B19" s="36">
        <v>15</v>
      </c>
      <c r="C19" s="17" t="s">
        <v>39</v>
      </c>
      <c r="D19" s="36" t="s">
        <v>3</v>
      </c>
      <c r="E19" s="36">
        <v>6</v>
      </c>
      <c r="F19" s="17">
        <v>20160</v>
      </c>
      <c r="G19" s="12" t="s">
        <v>259</v>
      </c>
      <c r="H19" s="12"/>
    </row>
    <row r="20" spans="1:8" ht="12.75">
      <c r="A20"/>
      <c r="B20" s="17"/>
      <c r="C20" s="19" t="s">
        <v>40</v>
      </c>
      <c r="D20" s="19" t="s">
        <v>1</v>
      </c>
      <c r="E20" s="17"/>
      <c r="F20" s="9">
        <f>SUM(F5:F19)</f>
        <v>793691</v>
      </c>
      <c r="G20" s="7"/>
      <c r="H20" s="7"/>
    </row>
    <row r="21" spans="1:8" ht="12.75">
      <c r="A21"/>
      <c r="B21" s="17"/>
      <c r="C21" s="17"/>
      <c r="D21" s="17"/>
      <c r="E21" s="17"/>
      <c r="F21" s="9"/>
      <c r="G21" s="7"/>
      <c r="H21" s="7"/>
    </row>
    <row r="22" spans="1:8" ht="12.75">
      <c r="A22"/>
      <c r="B22" s="17"/>
      <c r="C22" s="54" t="s">
        <v>41</v>
      </c>
      <c r="D22" s="54" t="s">
        <v>1</v>
      </c>
      <c r="E22" s="17"/>
      <c r="F22" s="55">
        <v>566734.5</v>
      </c>
      <c r="G22" s="7"/>
      <c r="H22" s="7"/>
    </row>
    <row r="23" spans="1:8" ht="12.75">
      <c r="A23"/>
      <c r="B23" s="17"/>
      <c r="C23" s="54" t="s">
        <v>42</v>
      </c>
      <c r="D23" s="54" t="s">
        <v>1</v>
      </c>
      <c r="E23" s="17"/>
      <c r="F23" s="56">
        <v>56673.5</v>
      </c>
      <c r="G23" s="7"/>
      <c r="H23" s="7"/>
    </row>
    <row r="24" spans="1:8" ht="12.75">
      <c r="A24"/>
      <c r="B24" s="17"/>
      <c r="C24" s="54" t="s">
        <v>43</v>
      </c>
      <c r="D24" s="54" t="s">
        <v>1</v>
      </c>
      <c r="E24" s="17"/>
      <c r="F24" s="56">
        <v>510061</v>
      </c>
      <c r="G24" s="7"/>
      <c r="H24" s="7"/>
    </row>
    <row r="25" spans="1:8" ht="12.75">
      <c r="A25"/>
      <c r="B25" s="17"/>
      <c r="C25" s="54" t="s">
        <v>44</v>
      </c>
      <c r="D25" s="54" t="s">
        <v>1</v>
      </c>
      <c r="E25" s="17"/>
      <c r="F25" s="56">
        <v>263088.82</v>
      </c>
      <c r="G25" s="7"/>
      <c r="H25" s="7"/>
    </row>
    <row r="26" spans="1:8" ht="25.5">
      <c r="A26"/>
      <c r="B26" s="17"/>
      <c r="C26" s="57" t="s">
        <v>45</v>
      </c>
      <c r="D26" s="57" t="s">
        <v>1</v>
      </c>
      <c r="E26" s="17"/>
      <c r="F26" s="9">
        <v>773149.82</v>
      </c>
      <c r="G26" s="7"/>
      <c r="H26" s="7"/>
    </row>
    <row r="27" spans="1:4" ht="12.75">
      <c r="A27"/>
      <c r="B27"/>
      <c r="C27"/>
      <c r="D27"/>
    </row>
  </sheetData>
  <mergeCells count="6">
    <mergeCell ref="G5:G6"/>
    <mergeCell ref="H5:H6"/>
    <mergeCell ref="C1:F1"/>
    <mergeCell ref="C2:F2"/>
    <mergeCell ref="C3:F3"/>
    <mergeCell ref="F5:F6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C16" sqref="C16"/>
    </sheetView>
  </sheetViews>
  <sheetFormatPr defaultColWidth="9.00390625" defaultRowHeight="12.75"/>
  <cols>
    <col min="1" max="1" width="5.00390625" style="0" customWidth="1"/>
    <col min="2" max="2" width="35.375" style="0" customWidth="1"/>
  </cols>
  <sheetData>
    <row r="3" spans="1:7" ht="12.75">
      <c r="A3" s="167" t="s">
        <v>191</v>
      </c>
      <c r="B3" s="154"/>
      <c r="C3" s="154"/>
      <c r="D3" s="154"/>
      <c r="E3" s="154"/>
      <c r="F3" s="154"/>
      <c r="G3" s="154"/>
    </row>
    <row r="4" spans="1:7" ht="12.75">
      <c r="A4" s="167" t="s">
        <v>192</v>
      </c>
      <c r="B4" s="154"/>
      <c r="C4" s="154"/>
      <c r="D4" s="154"/>
      <c r="E4" s="154"/>
      <c r="F4" s="154"/>
      <c r="G4" s="154"/>
    </row>
    <row r="5" spans="1:7" ht="12.75">
      <c r="A5" s="167" t="s">
        <v>88</v>
      </c>
      <c r="B5" s="154"/>
      <c r="C5" s="154"/>
      <c r="D5" s="154"/>
      <c r="E5" s="154"/>
      <c r="F5" s="154"/>
      <c r="G5" s="154"/>
    </row>
    <row r="6" spans="1:4" ht="12.75">
      <c r="A6" s="1"/>
      <c r="B6" s="1"/>
      <c r="C6" s="1"/>
      <c r="D6" s="1"/>
    </row>
    <row r="7" spans="1:4" ht="12.75">
      <c r="A7" s="1"/>
      <c r="B7" s="4"/>
      <c r="C7" s="1"/>
      <c r="D7" s="1"/>
    </row>
    <row r="8" spans="1:7" ht="33.75">
      <c r="A8" s="131" t="s">
        <v>165</v>
      </c>
      <c r="B8" s="131" t="s">
        <v>0</v>
      </c>
      <c r="C8" s="131" t="s">
        <v>166</v>
      </c>
      <c r="D8" s="131" t="s">
        <v>4</v>
      </c>
      <c r="E8" s="131" t="s">
        <v>193</v>
      </c>
      <c r="F8" s="131"/>
      <c r="G8" s="11" t="s">
        <v>6</v>
      </c>
    </row>
    <row r="9" spans="1:7" ht="12.75">
      <c r="A9" s="131">
        <v>1</v>
      </c>
      <c r="B9" s="132" t="s">
        <v>194</v>
      </c>
      <c r="C9" s="133" t="s">
        <v>2</v>
      </c>
      <c r="D9" s="133">
        <v>2.25</v>
      </c>
      <c r="E9" s="134">
        <v>1714</v>
      </c>
      <c r="F9" s="12" t="s">
        <v>195</v>
      </c>
      <c r="G9" s="12" t="s">
        <v>8</v>
      </c>
    </row>
    <row r="10" spans="1:7" ht="12.75">
      <c r="A10" s="131">
        <v>2</v>
      </c>
      <c r="B10" s="132" t="s">
        <v>196</v>
      </c>
      <c r="C10" s="133" t="s">
        <v>2</v>
      </c>
      <c r="D10" s="133">
        <v>2.25</v>
      </c>
      <c r="E10" s="134">
        <v>1714</v>
      </c>
      <c r="F10" s="12" t="s">
        <v>195</v>
      </c>
      <c r="G10" s="12" t="s">
        <v>8</v>
      </c>
    </row>
    <row r="11" spans="1:7" ht="12.75">
      <c r="A11" s="131">
        <v>3</v>
      </c>
      <c r="B11" s="132" t="s">
        <v>196</v>
      </c>
      <c r="C11" s="133" t="s">
        <v>2</v>
      </c>
      <c r="D11" s="133">
        <v>2.25</v>
      </c>
      <c r="E11" s="134">
        <v>1720</v>
      </c>
      <c r="F11" s="12" t="s">
        <v>195</v>
      </c>
      <c r="G11" s="12" t="s">
        <v>8</v>
      </c>
    </row>
    <row r="12" spans="1:7" ht="12.75">
      <c r="A12" s="131">
        <v>4</v>
      </c>
      <c r="B12" s="135" t="s">
        <v>197</v>
      </c>
      <c r="C12" s="6" t="s">
        <v>2</v>
      </c>
      <c r="D12" s="136">
        <v>6</v>
      </c>
      <c r="E12" s="120">
        <f>D12*420</f>
        <v>2520</v>
      </c>
      <c r="F12" s="12" t="s">
        <v>195</v>
      </c>
      <c r="G12" s="12" t="s">
        <v>8</v>
      </c>
    </row>
    <row r="13" spans="1:7" ht="25.5">
      <c r="A13" s="131">
        <v>5</v>
      </c>
      <c r="B13" s="137" t="s">
        <v>198</v>
      </c>
      <c r="C13" s="138" t="s">
        <v>3</v>
      </c>
      <c r="D13" s="138">
        <v>1</v>
      </c>
      <c r="E13" s="120">
        <f>D13*2000</f>
        <v>2000</v>
      </c>
      <c r="F13" s="12" t="s">
        <v>199</v>
      </c>
      <c r="G13" s="12" t="s">
        <v>8</v>
      </c>
    </row>
    <row r="14" spans="1:7" ht="12.75">
      <c r="A14" s="131">
        <v>6</v>
      </c>
      <c r="B14" s="7" t="s">
        <v>200</v>
      </c>
      <c r="C14" s="6" t="s">
        <v>9</v>
      </c>
      <c r="D14" s="138">
        <v>2</v>
      </c>
      <c r="E14" s="139">
        <f>D14*14400</f>
        <v>28800</v>
      </c>
      <c r="F14" s="12" t="s">
        <v>199</v>
      </c>
      <c r="G14" s="12" t="s">
        <v>8</v>
      </c>
    </row>
    <row r="15" spans="1:7" ht="25.5">
      <c r="A15" s="131">
        <v>7</v>
      </c>
      <c r="B15" s="17" t="s">
        <v>201</v>
      </c>
      <c r="C15" s="6" t="s">
        <v>9</v>
      </c>
      <c r="D15" s="138">
        <v>40</v>
      </c>
      <c r="E15" s="139">
        <f>D15*600</f>
        <v>24000</v>
      </c>
      <c r="F15" s="12" t="s">
        <v>199</v>
      </c>
      <c r="G15" s="12" t="s">
        <v>8</v>
      </c>
    </row>
    <row r="16" spans="1:7" ht="25.5">
      <c r="A16" s="131">
        <v>8</v>
      </c>
      <c r="B16" s="17" t="s">
        <v>202</v>
      </c>
      <c r="C16" s="6" t="s">
        <v>9</v>
      </c>
      <c r="D16" s="138">
        <v>2</v>
      </c>
      <c r="E16" s="139">
        <f>D16*5400</f>
        <v>10800</v>
      </c>
      <c r="F16" s="12" t="s">
        <v>199</v>
      </c>
      <c r="G16" s="12" t="s">
        <v>8</v>
      </c>
    </row>
    <row r="17" spans="1:7" ht="12.75">
      <c r="A17" s="131">
        <v>9</v>
      </c>
      <c r="B17" s="7" t="s">
        <v>179</v>
      </c>
      <c r="C17" s="6" t="s">
        <v>9</v>
      </c>
      <c r="D17" s="138">
        <v>1</v>
      </c>
      <c r="E17" s="120">
        <f>D17*18000</f>
        <v>18000</v>
      </c>
      <c r="F17" s="12" t="s">
        <v>199</v>
      </c>
      <c r="G17" s="12" t="s">
        <v>8</v>
      </c>
    </row>
    <row r="18" spans="1:7" ht="12.75">
      <c r="A18" s="131">
        <v>10</v>
      </c>
      <c r="B18" s="7" t="s">
        <v>203</v>
      </c>
      <c r="C18" s="6" t="s">
        <v>9</v>
      </c>
      <c r="D18" s="138">
        <v>1</v>
      </c>
      <c r="E18" s="120">
        <v>14400</v>
      </c>
      <c r="F18" s="12" t="s">
        <v>199</v>
      </c>
      <c r="G18" s="12" t="s">
        <v>8</v>
      </c>
    </row>
    <row r="19" spans="1:7" ht="12.75">
      <c r="A19" s="131">
        <v>11</v>
      </c>
      <c r="B19" s="7" t="s">
        <v>204</v>
      </c>
      <c r="C19" s="6" t="s">
        <v>9</v>
      </c>
      <c r="D19" s="138">
        <v>3</v>
      </c>
      <c r="E19" s="139">
        <f>D19*900</f>
        <v>2700</v>
      </c>
      <c r="F19" s="12" t="s">
        <v>199</v>
      </c>
      <c r="G19" s="12" t="s">
        <v>8</v>
      </c>
    </row>
    <row r="20" spans="1:7" ht="12.75">
      <c r="A20" s="131">
        <v>12</v>
      </c>
      <c r="B20" s="7" t="s">
        <v>205</v>
      </c>
      <c r="C20" s="6" t="s">
        <v>9</v>
      </c>
      <c r="D20" s="138">
        <v>2</v>
      </c>
      <c r="E20" s="120">
        <f>D20*4643</f>
        <v>9286</v>
      </c>
      <c r="F20" s="12" t="s">
        <v>199</v>
      </c>
      <c r="G20" s="12" t="s">
        <v>8</v>
      </c>
    </row>
    <row r="21" spans="1:7" ht="12.75">
      <c r="A21" s="131">
        <v>13</v>
      </c>
      <c r="B21" s="7" t="s">
        <v>206</v>
      </c>
      <c r="C21" s="6" t="s">
        <v>9</v>
      </c>
      <c r="D21" s="138">
        <v>2</v>
      </c>
      <c r="E21" s="120">
        <f>D21*1800</f>
        <v>3600</v>
      </c>
      <c r="F21" s="12" t="s">
        <v>199</v>
      </c>
      <c r="G21" s="12" t="s">
        <v>8</v>
      </c>
    </row>
    <row r="22" spans="1:7" ht="12.75">
      <c r="A22" s="131">
        <v>14</v>
      </c>
      <c r="B22" s="7" t="s">
        <v>207</v>
      </c>
      <c r="C22" s="6" t="s">
        <v>9</v>
      </c>
      <c r="D22" s="138">
        <v>18</v>
      </c>
      <c r="E22" s="120">
        <f>D22*636</f>
        <v>11448</v>
      </c>
      <c r="F22" s="12" t="s">
        <v>208</v>
      </c>
      <c r="G22" s="12" t="s">
        <v>8</v>
      </c>
    </row>
    <row r="23" spans="1:7" ht="25.5">
      <c r="A23" s="131">
        <v>15</v>
      </c>
      <c r="B23" s="17" t="s">
        <v>209</v>
      </c>
      <c r="C23" s="6" t="s">
        <v>10</v>
      </c>
      <c r="D23" s="138">
        <v>20</v>
      </c>
      <c r="E23" s="120">
        <f>D23*960</f>
        <v>19200</v>
      </c>
      <c r="F23" s="12" t="s">
        <v>199</v>
      </c>
      <c r="G23" s="12" t="s">
        <v>8</v>
      </c>
    </row>
    <row r="24" spans="1:7" ht="12.75">
      <c r="A24" s="131">
        <v>16</v>
      </c>
      <c r="B24" s="7" t="s">
        <v>210</v>
      </c>
      <c r="C24" s="6" t="s">
        <v>9</v>
      </c>
      <c r="D24" s="138">
        <v>6</v>
      </c>
      <c r="E24" s="120">
        <f>D24*3360</f>
        <v>20160</v>
      </c>
      <c r="F24" s="12" t="s">
        <v>208</v>
      </c>
      <c r="G24" s="12" t="s">
        <v>8</v>
      </c>
    </row>
    <row r="25" spans="1:7" ht="25.5">
      <c r="A25" s="131">
        <v>17</v>
      </c>
      <c r="B25" s="17" t="s">
        <v>74</v>
      </c>
      <c r="C25" s="6" t="s">
        <v>10</v>
      </c>
      <c r="D25" s="136">
        <v>100</v>
      </c>
      <c r="E25" s="139">
        <f>D25*497</f>
        <v>49700</v>
      </c>
      <c r="F25" s="12" t="s">
        <v>208</v>
      </c>
      <c r="G25" s="12" t="s">
        <v>8</v>
      </c>
    </row>
    <row r="26" spans="1:7" ht="12.75">
      <c r="A26" s="131">
        <v>18</v>
      </c>
      <c r="B26" s="33" t="s">
        <v>211</v>
      </c>
      <c r="C26" s="6" t="s">
        <v>9</v>
      </c>
      <c r="D26" s="136">
        <v>8</v>
      </c>
      <c r="E26" s="120">
        <f>D26*1068</f>
        <v>8544</v>
      </c>
      <c r="F26" s="12" t="s">
        <v>208</v>
      </c>
      <c r="G26" s="12" t="s">
        <v>8</v>
      </c>
    </row>
    <row r="27" spans="1:7" ht="25.5">
      <c r="A27" s="131">
        <v>19</v>
      </c>
      <c r="B27" s="33" t="s">
        <v>212</v>
      </c>
      <c r="C27" s="6" t="s">
        <v>9</v>
      </c>
      <c r="D27" s="136">
        <v>8</v>
      </c>
      <c r="E27" s="120">
        <f>D27*324</f>
        <v>2592</v>
      </c>
      <c r="F27" s="12" t="s">
        <v>208</v>
      </c>
      <c r="G27" s="12" t="s">
        <v>8</v>
      </c>
    </row>
    <row r="28" spans="1:7" ht="12.75">
      <c r="A28" s="131">
        <v>20</v>
      </c>
      <c r="B28" s="17" t="s">
        <v>213</v>
      </c>
      <c r="C28" s="6" t="s">
        <v>9</v>
      </c>
      <c r="D28" s="136">
        <v>2</v>
      </c>
      <c r="E28" s="120">
        <f>D28*840</f>
        <v>1680</v>
      </c>
      <c r="F28" s="12" t="s">
        <v>208</v>
      </c>
      <c r="G28" s="12" t="s">
        <v>8</v>
      </c>
    </row>
    <row r="29" spans="1:7" ht="12.75">
      <c r="A29" s="131">
        <v>21</v>
      </c>
      <c r="B29" s="17" t="s">
        <v>214</v>
      </c>
      <c r="C29" s="6" t="s">
        <v>9</v>
      </c>
      <c r="D29" s="136">
        <v>4</v>
      </c>
      <c r="E29" s="120">
        <f>D29*1068</f>
        <v>4272</v>
      </c>
      <c r="F29" s="12" t="s">
        <v>208</v>
      </c>
      <c r="G29" s="12" t="s">
        <v>8</v>
      </c>
    </row>
    <row r="30" spans="1:7" ht="12.75">
      <c r="A30" s="131">
        <v>22</v>
      </c>
      <c r="B30" s="33" t="s">
        <v>215</v>
      </c>
      <c r="C30" s="6" t="s">
        <v>9</v>
      </c>
      <c r="D30" s="136">
        <v>6</v>
      </c>
      <c r="E30" s="120">
        <f>D30*4320</f>
        <v>25920</v>
      </c>
      <c r="F30" s="12" t="s">
        <v>208</v>
      </c>
      <c r="G30" s="12" t="s">
        <v>8</v>
      </c>
    </row>
    <row r="31" spans="1:7" ht="12.75">
      <c r="A31" s="131">
        <v>23</v>
      </c>
      <c r="B31" s="17" t="s">
        <v>115</v>
      </c>
      <c r="C31" s="6" t="s">
        <v>9</v>
      </c>
      <c r="D31" s="138">
        <v>20</v>
      </c>
      <c r="E31" s="120">
        <f>D31*324</f>
        <v>6480</v>
      </c>
      <c r="F31" s="12" t="s">
        <v>208</v>
      </c>
      <c r="G31" s="12" t="s">
        <v>8</v>
      </c>
    </row>
    <row r="32" spans="1:7" ht="12.75">
      <c r="A32" s="131">
        <v>24</v>
      </c>
      <c r="B32" s="7" t="s">
        <v>216</v>
      </c>
      <c r="C32" s="6" t="s">
        <v>10</v>
      </c>
      <c r="D32" s="138">
        <v>80</v>
      </c>
      <c r="E32" s="120">
        <f>D32*960</f>
        <v>76800</v>
      </c>
      <c r="F32" s="12" t="s">
        <v>199</v>
      </c>
      <c r="G32" s="12" t="s">
        <v>8</v>
      </c>
    </row>
    <row r="33" spans="1:7" ht="25.5">
      <c r="A33" s="131">
        <v>25</v>
      </c>
      <c r="B33" s="17" t="s">
        <v>217</v>
      </c>
      <c r="C33" s="6" t="s">
        <v>9</v>
      </c>
      <c r="D33" s="138">
        <v>18</v>
      </c>
      <c r="E33" s="120">
        <f>D33*1200</f>
        <v>21600</v>
      </c>
      <c r="F33" s="12" t="s">
        <v>199</v>
      </c>
      <c r="G33" s="12" t="s">
        <v>8</v>
      </c>
    </row>
    <row r="34" spans="1:7" ht="12.75">
      <c r="A34" s="131">
        <v>26</v>
      </c>
      <c r="B34" s="7" t="s">
        <v>103</v>
      </c>
      <c r="C34" s="6" t="s">
        <v>9</v>
      </c>
      <c r="D34" s="138">
        <v>2</v>
      </c>
      <c r="E34" s="120">
        <f>D34*5700</f>
        <v>11400</v>
      </c>
      <c r="F34" s="12" t="s">
        <v>199</v>
      </c>
      <c r="G34" s="12" t="s">
        <v>8</v>
      </c>
    </row>
    <row r="35" spans="1:7" ht="12.75">
      <c r="A35" s="131">
        <v>27</v>
      </c>
      <c r="B35" s="7" t="s">
        <v>104</v>
      </c>
      <c r="C35" s="6" t="s">
        <v>9</v>
      </c>
      <c r="D35" s="138">
        <v>12</v>
      </c>
      <c r="E35" s="120">
        <f>D35*3762</f>
        <v>45144</v>
      </c>
      <c r="F35" s="12" t="s">
        <v>199</v>
      </c>
      <c r="G35" s="12" t="s">
        <v>8</v>
      </c>
    </row>
    <row r="36" spans="1:7" ht="12.75">
      <c r="A36" s="126"/>
      <c r="B36" s="79" t="s">
        <v>188</v>
      </c>
      <c r="C36" s="24" t="s">
        <v>1</v>
      </c>
      <c r="D36" s="81"/>
      <c r="E36" s="9">
        <f>SUM(E9:E35)</f>
        <v>426194</v>
      </c>
      <c r="F36" s="9"/>
      <c r="G36" s="7"/>
    </row>
    <row r="37" spans="1:7" ht="12.75">
      <c r="A37" s="126"/>
      <c r="B37" s="79"/>
      <c r="C37" s="126"/>
      <c r="D37" s="81"/>
      <c r="E37" s="9"/>
      <c r="F37" s="9"/>
      <c r="G37" s="7"/>
    </row>
    <row r="38" spans="1:7" ht="12.75">
      <c r="A38" s="140"/>
      <c r="B38" s="26" t="s">
        <v>106</v>
      </c>
      <c r="C38" s="25" t="s">
        <v>1</v>
      </c>
      <c r="D38" s="24"/>
      <c r="E38" s="55">
        <v>431508</v>
      </c>
      <c r="F38" s="55"/>
      <c r="G38" s="7"/>
    </row>
    <row r="39" spans="1:7" ht="25.5">
      <c r="A39" s="140"/>
      <c r="B39" s="26" t="s">
        <v>189</v>
      </c>
      <c r="C39" s="25" t="s">
        <v>1</v>
      </c>
      <c r="D39" s="24"/>
      <c r="E39" s="128">
        <f>E38*0.1</f>
        <v>43150.8</v>
      </c>
      <c r="F39" s="128"/>
      <c r="G39" s="7"/>
    </row>
    <row r="40" spans="1:7" ht="12.75">
      <c r="A40" s="140"/>
      <c r="B40" s="26" t="s">
        <v>190</v>
      </c>
      <c r="C40" s="25" t="s">
        <v>1</v>
      </c>
      <c r="D40" s="24"/>
      <c r="E40" s="88">
        <v>42208.94</v>
      </c>
      <c r="F40" s="88"/>
      <c r="G40" s="7"/>
    </row>
    <row r="41" spans="1:7" ht="25.5">
      <c r="A41" s="140"/>
      <c r="B41" s="86" t="s">
        <v>108</v>
      </c>
      <c r="C41" s="25" t="s">
        <v>1</v>
      </c>
      <c r="D41" s="24"/>
      <c r="E41" s="125">
        <f>E38-E39+E40</f>
        <v>430566.14</v>
      </c>
      <c r="F41" s="125"/>
      <c r="G41" s="7"/>
    </row>
  </sheetData>
  <mergeCells count="3"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29"/>
  <sheetViews>
    <sheetView workbookViewId="0" topLeftCell="A1">
      <selection activeCell="F25" sqref="F25"/>
    </sheetView>
  </sheetViews>
  <sheetFormatPr defaultColWidth="9.00390625" defaultRowHeight="12.75"/>
  <cols>
    <col min="1" max="1" width="4.375" style="0" customWidth="1"/>
    <col min="2" max="2" width="38.25390625" style="0" customWidth="1"/>
    <col min="5" max="5" width="14.375" style="0" customWidth="1"/>
    <col min="6" max="6" width="11.375" style="0" customWidth="1"/>
  </cols>
  <sheetData>
    <row r="3" spans="1:7" ht="12.75">
      <c r="A3" s="167" t="s">
        <v>191</v>
      </c>
      <c r="B3" s="154"/>
      <c r="C3" s="154"/>
      <c r="D3" s="154"/>
      <c r="E3" s="154"/>
      <c r="F3" s="154"/>
      <c r="G3" s="154"/>
    </row>
    <row r="4" spans="1:7" ht="12.75">
      <c r="A4" s="167" t="s">
        <v>218</v>
      </c>
      <c r="B4" s="154"/>
      <c r="C4" s="154"/>
      <c r="D4" s="154"/>
      <c r="E4" s="154"/>
      <c r="F4" s="154"/>
      <c r="G4" s="154"/>
    </row>
    <row r="5" spans="1:7" ht="12.75">
      <c r="A5" s="167" t="s">
        <v>88</v>
      </c>
      <c r="B5" s="154"/>
      <c r="C5" s="154"/>
      <c r="D5" s="154"/>
      <c r="E5" s="154"/>
      <c r="F5" s="154"/>
      <c r="G5" s="154"/>
    </row>
    <row r="6" spans="1:4" ht="12.75">
      <c r="A6" s="1"/>
      <c r="B6" s="1"/>
      <c r="C6" s="1"/>
      <c r="D6" s="1"/>
    </row>
    <row r="7" spans="1:4" ht="12.75">
      <c r="A7" s="1"/>
      <c r="B7" s="4"/>
      <c r="C7" s="1"/>
      <c r="D7" s="1"/>
    </row>
    <row r="8" spans="1:7" ht="33.75">
      <c r="A8" s="141" t="s">
        <v>165</v>
      </c>
      <c r="B8" s="141" t="s">
        <v>0</v>
      </c>
      <c r="C8" s="141" t="s">
        <v>166</v>
      </c>
      <c r="D8" s="141" t="s">
        <v>4</v>
      </c>
      <c r="E8" s="141" t="s">
        <v>219</v>
      </c>
      <c r="F8" s="11" t="s">
        <v>6</v>
      </c>
      <c r="G8" s="11" t="s">
        <v>7</v>
      </c>
    </row>
    <row r="9" spans="1:7" ht="25.5">
      <c r="A9" s="131">
        <v>1</v>
      </c>
      <c r="B9" s="142" t="s">
        <v>220</v>
      </c>
      <c r="C9" s="133" t="s">
        <v>3</v>
      </c>
      <c r="D9" s="133">
        <v>2</v>
      </c>
      <c r="E9" s="134">
        <v>4643</v>
      </c>
      <c r="F9" s="12" t="s">
        <v>221</v>
      </c>
      <c r="G9" s="115" t="s">
        <v>8</v>
      </c>
    </row>
    <row r="10" spans="1:7" ht="12.75">
      <c r="A10" s="131">
        <v>2</v>
      </c>
      <c r="B10" s="8" t="s">
        <v>222</v>
      </c>
      <c r="C10" s="133" t="s">
        <v>3</v>
      </c>
      <c r="D10" s="6">
        <v>2</v>
      </c>
      <c r="E10" s="143">
        <v>200000</v>
      </c>
      <c r="F10" s="12" t="s">
        <v>232</v>
      </c>
      <c r="G10" s="115" t="s">
        <v>8</v>
      </c>
    </row>
    <row r="11" spans="1:7" ht="12.75">
      <c r="A11" s="131">
        <v>3</v>
      </c>
      <c r="B11" s="135" t="s">
        <v>223</v>
      </c>
      <c r="C11" s="10" t="s">
        <v>2</v>
      </c>
      <c r="D11" s="138">
        <v>2.25</v>
      </c>
      <c r="E11" s="120">
        <f>D11*800</f>
        <v>1800</v>
      </c>
      <c r="F11" s="12" t="s">
        <v>233</v>
      </c>
      <c r="G11" s="115" t="s">
        <v>8</v>
      </c>
    </row>
    <row r="12" spans="1:7" ht="12.75">
      <c r="A12" s="131">
        <v>4</v>
      </c>
      <c r="B12" s="7" t="s">
        <v>224</v>
      </c>
      <c r="C12" s="6" t="s">
        <v>9</v>
      </c>
      <c r="D12" s="144">
        <v>1</v>
      </c>
      <c r="E12" s="139">
        <v>5000</v>
      </c>
      <c r="F12" s="12" t="s">
        <v>234</v>
      </c>
      <c r="G12" s="115" t="s">
        <v>8</v>
      </c>
    </row>
    <row r="13" spans="1:7" ht="12.75">
      <c r="A13" s="131">
        <v>5</v>
      </c>
      <c r="B13" s="7" t="s">
        <v>154</v>
      </c>
      <c r="C13" s="6" t="s">
        <v>10</v>
      </c>
      <c r="D13" s="144">
        <v>50</v>
      </c>
      <c r="E13" s="139">
        <f>D13*420</f>
        <v>21000</v>
      </c>
      <c r="F13" s="12" t="s">
        <v>233</v>
      </c>
      <c r="G13" s="115" t="s">
        <v>8</v>
      </c>
    </row>
    <row r="14" spans="1:7" ht="12.75">
      <c r="A14" s="131">
        <v>6</v>
      </c>
      <c r="B14" s="7" t="s">
        <v>225</v>
      </c>
      <c r="C14" s="6" t="s">
        <v>5</v>
      </c>
      <c r="D14" s="138">
        <v>30</v>
      </c>
      <c r="E14" s="120">
        <f>D14*360</f>
        <v>10800</v>
      </c>
      <c r="F14" s="12" t="s">
        <v>234</v>
      </c>
      <c r="G14" s="115" t="s">
        <v>8</v>
      </c>
    </row>
    <row r="15" spans="1:7" ht="12.75">
      <c r="A15" s="131">
        <v>7</v>
      </c>
      <c r="B15" s="7" t="s">
        <v>226</v>
      </c>
      <c r="C15" s="6" t="s">
        <v>9</v>
      </c>
      <c r="D15" s="138">
        <v>1</v>
      </c>
      <c r="E15" s="120">
        <v>20000</v>
      </c>
      <c r="F15" s="12" t="s">
        <v>233</v>
      </c>
      <c r="G15" s="115" t="s">
        <v>8</v>
      </c>
    </row>
    <row r="16" spans="1:7" ht="12.75">
      <c r="A16" s="131">
        <v>8</v>
      </c>
      <c r="B16" s="7" t="s">
        <v>227</v>
      </c>
      <c r="C16" s="6" t="s">
        <v>9</v>
      </c>
      <c r="D16" s="138">
        <v>1</v>
      </c>
      <c r="E16" s="120">
        <f>D16*18000</f>
        <v>18000</v>
      </c>
      <c r="F16" s="12" t="s">
        <v>234</v>
      </c>
      <c r="G16" s="115" t="s">
        <v>8</v>
      </c>
    </row>
    <row r="17" spans="1:7" ht="12.75">
      <c r="A17" s="131">
        <v>9</v>
      </c>
      <c r="B17" s="7" t="s">
        <v>228</v>
      </c>
      <c r="C17" s="6" t="s">
        <v>5</v>
      </c>
      <c r="D17" s="138">
        <v>30</v>
      </c>
      <c r="E17" s="120">
        <f>D17*800</f>
        <v>24000</v>
      </c>
      <c r="F17" s="12" t="s">
        <v>232</v>
      </c>
      <c r="G17" s="115" t="s">
        <v>8</v>
      </c>
    </row>
    <row r="18" spans="1:7" ht="12.75">
      <c r="A18" s="131">
        <v>10</v>
      </c>
      <c r="B18" s="7" t="s">
        <v>229</v>
      </c>
      <c r="C18" s="6" t="s">
        <v>9</v>
      </c>
      <c r="D18" s="138">
        <v>1</v>
      </c>
      <c r="E18" s="139">
        <f>D18*900</f>
        <v>900</v>
      </c>
      <c r="F18" s="12" t="s">
        <v>233</v>
      </c>
      <c r="G18" s="115" t="s">
        <v>8</v>
      </c>
    </row>
    <row r="19" spans="1:7" ht="12.75">
      <c r="A19" s="131">
        <v>11</v>
      </c>
      <c r="B19" s="7" t="s">
        <v>230</v>
      </c>
      <c r="C19" s="6" t="s">
        <v>9</v>
      </c>
      <c r="D19" s="138">
        <v>3</v>
      </c>
      <c r="E19" s="120">
        <f>D19*3360</f>
        <v>10080</v>
      </c>
      <c r="F19" s="12" t="s">
        <v>234</v>
      </c>
      <c r="G19" s="115" t="s">
        <v>8</v>
      </c>
    </row>
    <row r="20" spans="1:7" ht="12.75">
      <c r="A20" s="131">
        <v>12</v>
      </c>
      <c r="B20" s="7" t="s">
        <v>77</v>
      </c>
      <c r="C20" s="6" t="s">
        <v>9</v>
      </c>
      <c r="D20" s="138">
        <v>7</v>
      </c>
      <c r="E20" s="120">
        <f>D20*1440</f>
        <v>10080</v>
      </c>
      <c r="F20" s="12" t="s">
        <v>232</v>
      </c>
      <c r="G20" s="115" t="s">
        <v>8</v>
      </c>
    </row>
    <row r="21" spans="1:7" ht="12.75">
      <c r="A21" s="131">
        <v>13</v>
      </c>
      <c r="B21" s="7" t="s">
        <v>103</v>
      </c>
      <c r="C21" s="6" t="s">
        <v>9</v>
      </c>
      <c r="D21" s="138">
        <v>1</v>
      </c>
      <c r="E21" s="120">
        <f>D21*5700</f>
        <v>5700</v>
      </c>
      <c r="F21" s="12" t="s">
        <v>233</v>
      </c>
      <c r="G21" s="115" t="s">
        <v>8</v>
      </c>
    </row>
    <row r="22" spans="1:7" ht="12.75">
      <c r="A22" s="131">
        <v>14</v>
      </c>
      <c r="B22" s="7" t="s">
        <v>104</v>
      </c>
      <c r="C22" s="6" t="s">
        <v>9</v>
      </c>
      <c r="D22" s="138">
        <v>3</v>
      </c>
      <c r="E22" s="120">
        <f>D22*3762</f>
        <v>11286</v>
      </c>
      <c r="F22" s="12" t="s">
        <v>234</v>
      </c>
      <c r="G22" s="115" t="s">
        <v>8</v>
      </c>
    </row>
    <row r="23" spans="1:7" ht="12.75">
      <c r="A23" s="131">
        <v>15</v>
      </c>
      <c r="B23" s="135" t="s">
        <v>231</v>
      </c>
      <c r="C23" s="10" t="s">
        <v>3</v>
      </c>
      <c r="D23" s="144">
        <v>2</v>
      </c>
      <c r="E23" s="139">
        <f>D23*16800</f>
        <v>33600</v>
      </c>
      <c r="F23" s="12" t="s">
        <v>233</v>
      </c>
      <c r="G23" s="115" t="s">
        <v>8</v>
      </c>
    </row>
    <row r="24" spans="1:7" ht="12.75">
      <c r="A24" s="126"/>
      <c r="B24" s="79" t="s">
        <v>188</v>
      </c>
      <c r="C24" s="24" t="s">
        <v>1</v>
      </c>
      <c r="D24" s="81"/>
      <c r="E24" s="9">
        <f>SUM(E9:E23)</f>
        <v>376889</v>
      </c>
      <c r="F24" s="115"/>
      <c r="G24" s="115"/>
    </row>
    <row r="25" spans="1:7" ht="12.75">
      <c r="A25" s="126"/>
      <c r="B25" s="79"/>
      <c r="C25" s="126"/>
      <c r="D25" s="81"/>
      <c r="E25" s="9"/>
      <c r="F25" s="115"/>
      <c r="G25" s="115"/>
    </row>
    <row r="26" spans="1:7" ht="12.75">
      <c r="A26" s="140"/>
      <c r="B26" s="26" t="s">
        <v>106</v>
      </c>
      <c r="C26" s="25" t="s">
        <v>1</v>
      </c>
      <c r="D26" s="24"/>
      <c r="E26" s="55">
        <v>273570</v>
      </c>
      <c r="F26" s="115"/>
      <c r="G26" s="115"/>
    </row>
    <row r="27" spans="1:7" ht="25.5">
      <c r="A27" s="140"/>
      <c r="B27" s="26" t="s">
        <v>189</v>
      </c>
      <c r="C27" s="25" t="s">
        <v>1</v>
      </c>
      <c r="D27" s="24"/>
      <c r="E27" s="55">
        <f>E26*0.1</f>
        <v>27357</v>
      </c>
      <c r="F27" s="115"/>
      <c r="G27" s="115"/>
    </row>
    <row r="28" spans="1:7" ht="12.75">
      <c r="A28" s="140"/>
      <c r="B28" s="26" t="s">
        <v>190</v>
      </c>
      <c r="C28" s="25" t="s">
        <v>1</v>
      </c>
      <c r="D28" s="24"/>
      <c r="E28" s="130">
        <v>75079.09</v>
      </c>
      <c r="F28" s="115"/>
      <c r="G28" s="115"/>
    </row>
    <row r="29" spans="1:7" ht="25.5">
      <c r="A29" s="140"/>
      <c r="B29" s="86" t="s">
        <v>108</v>
      </c>
      <c r="C29" s="25" t="s">
        <v>1</v>
      </c>
      <c r="D29" s="24"/>
      <c r="E29" s="125">
        <f>E26-E27+E28</f>
        <v>321292.08999999997</v>
      </c>
      <c r="F29" s="115"/>
      <c r="G29" s="115"/>
    </row>
  </sheetData>
  <mergeCells count="3"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29"/>
  <sheetViews>
    <sheetView workbookViewId="0" topLeftCell="A1">
      <selection activeCell="C12" sqref="C12"/>
    </sheetView>
  </sheetViews>
  <sheetFormatPr defaultColWidth="9.00390625" defaultRowHeight="12.75"/>
  <cols>
    <col min="1" max="1" width="4.125" style="0" customWidth="1"/>
    <col min="2" max="2" width="32.875" style="0" customWidth="1"/>
    <col min="5" max="5" width="13.00390625" style="0" customWidth="1"/>
  </cols>
  <sheetData>
    <row r="3" spans="1:7" ht="12.75">
      <c r="A3" s="167" t="s">
        <v>191</v>
      </c>
      <c r="B3" s="154"/>
      <c r="C3" s="154"/>
      <c r="D3" s="154"/>
      <c r="E3" s="154"/>
      <c r="F3" s="154"/>
      <c r="G3" s="154"/>
    </row>
    <row r="4" spans="1:7" ht="12.75">
      <c r="A4" s="167" t="s">
        <v>235</v>
      </c>
      <c r="B4" s="154"/>
      <c r="C4" s="154"/>
      <c r="D4" s="154"/>
      <c r="E4" s="154"/>
      <c r="F4" s="154"/>
      <c r="G4" s="154"/>
    </row>
    <row r="5" spans="1:7" ht="12.75">
      <c r="A5" s="167" t="s">
        <v>88</v>
      </c>
      <c r="B5" s="154"/>
      <c r="C5" s="154"/>
      <c r="D5" s="154"/>
      <c r="E5" s="154"/>
      <c r="F5" s="154"/>
      <c r="G5" s="154"/>
    </row>
    <row r="6" spans="1:5" ht="12.75">
      <c r="A6" s="1"/>
      <c r="B6" s="1"/>
      <c r="C6" s="1"/>
      <c r="D6" s="1"/>
      <c r="E6" s="1"/>
    </row>
    <row r="7" spans="1:5" ht="12.75">
      <c r="A7" s="1"/>
      <c r="B7" s="4"/>
      <c r="C7" s="145"/>
      <c r="D7" s="1"/>
      <c r="E7" s="1"/>
    </row>
    <row r="8" spans="1:7" ht="33.75">
      <c r="A8" s="131" t="s">
        <v>165</v>
      </c>
      <c r="B8" s="131" t="s">
        <v>0</v>
      </c>
      <c r="C8" s="131" t="s">
        <v>166</v>
      </c>
      <c r="D8" s="131" t="s">
        <v>4</v>
      </c>
      <c r="E8" s="131" t="s">
        <v>167</v>
      </c>
      <c r="F8" s="11" t="s">
        <v>6</v>
      </c>
      <c r="G8" s="11" t="s">
        <v>7</v>
      </c>
    </row>
    <row r="9" spans="1:7" ht="12.75">
      <c r="A9" s="10">
        <v>1</v>
      </c>
      <c r="B9" s="137" t="s">
        <v>236</v>
      </c>
      <c r="C9" s="10" t="s">
        <v>3</v>
      </c>
      <c r="D9" s="138">
        <v>1</v>
      </c>
      <c r="E9" s="120">
        <v>4500</v>
      </c>
      <c r="F9" s="12" t="s">
        <v>208</v>
      </c>
      <c r="G9" s="12" t="s">
        <v>8</v>
      </c>
    </row>
    <row r="10" spans="1:7" ht="12.75">
      <c r="A10" s="10">
        <v>2</v>
      </c>
      <c r="B10" s="7" t="s">
        <v>237</v>
      </c>
      <c r="C10" s="6" t="s">
        <v>5</v>
      </c>
      <c r="D10" s="6"/>
      <c r="E10" s="146">
        <v>54000</v>
      </c>
      <c r="F10" s="12" t="s">
        <v>208</v>
      </c>
      <c r="G10" s="115" t="s">
        <v>8</v>
      </c>
    </row>
    <row r="11" spans="1:7" ht="12.75">
      <c r="A11" s="10">
        <v>3</v>
      </c>
      <c r="B11" s="7" t="s">
        <v>238</v>
      </c>
      <c r="C11" s="6" t="s">
        <v>2</v>
      </c>
      <c r="D11" s="10">
        <v>14</v>
      </c>
      <c r="E11" s="146">
        <f>D11*420</f>
        <v>5880</v>
      </c>
      <c r="F11" s="12" t="s">
        <v>208</v>
      </c>
      <c r="G11" s="12" t="s">
        <v>8</v>
      </c>
    </row>
    <row r="12" spans="1:7" ht="25.5">
      <c r="A12" s="10">
        <v>4</v>
      </c>
      <c r="B12" s="17" t="s">
        <v>239</v>
      </c>
      <c r="C12" s="6" t="s">
        <v>9</v>
      </c>
      <c r="D12" s="138">
        <v>1</v>
      </c>
      <c r="E12" s="139">
        <f>D12*5400</f>
        <v>5400</v>
      </c>
      <c r="F12" s="12" t="s">
        <v>208</v>
      </c>
      <c r="G12" s="115" t="s">
        <v>8</v>
      </c>
    </row>
    <row r="13" spans="1:7" ht="12.75">
      <c r="A13" s="10">
        <v>5</v>
      </c>
      <c r="B13" s="7" t="s">
        <v>240</v>
      </c>
      <c r="C13" s="6" t="s">
        <v>9</v>
      </c>
      <c r="D13" s="138">
        <v>7</v>
      </c>
      <c r="E13" s="120">
        <f>D13*636</f>
        <v>4452</v>
      </c>
      <c r="F13" s="12" t="s">
        <v>208</v>
      </c>
      <c r="G13" s="12" t="s">
        <v>8</v>
      </c>
    </row>
    <row r="14" spans="1:7" ht="12.75">
      <c r="A14" s="10">
        <v>6</v>
      </c>
      <c r="B14" s="7" t="s">
        <v>241</v>
      </c>
      <c r="C14" s="6" t="s">
        <v>9</v>
      </c>
      <c r="D14" s="138">
        <v>1</v>
      </c>
      <c r="E14" s="120">
        <f>D14*3360</f>
        <v>3360</v>
      </c>
      <c r="F14" s="12" t="s">
        <v>208</v>
      </c>
      <c r="G14" s="115" t="s">
        <v>8</v>
      </c>
    </row>
    <row r="15" spans="1:7" ht="12.75">
      <c r="A15" s="10">
        <v>7</v>
      </c>
      <c r="B15" s="7" t="s">
        <v>242</v>
      </c>
      <c r="C15" s="6" t="s">
        <v>9</v>
      </c>
      <c r="D15" s="138">
        <v>16</v>
      </c>
      <c r="E15" s="120">
        <f>D15*1068</f>
        <v>17088</v>
      </c>
      <c r="F15" s="12" t="s">
        <v>208</v>
      </c>
      <c r="G15" s="12" t="s">
        <v>8</v>
      </c>
    </row>
    <row r="16" spans="1:7" ht="12.75">
      <c r="A16" s="10">
        <v>8</v>
      </c>
      <c r="B16" s="7" t="s">
        <v>243</v>
      </c>
      <c r="C16" s="6" t="s">
        <v>9</v>
      </c>
      <c r="D16" s="138">
        <v>8</v>
      </c>
      <c r="E16" s="120">
        <f>D16*840</f>
        <v>6720</v>
      </c>
      <c r="F16" s="12" t="s">
        <v>208</v>
      </c>
      <c r="G16" s="115" t="s">
        <v>8</v>
      </c>
    </row>
    <row r="17" spans="1:7" ht="12.75">
      <c r="A17" s="10">
        <v>9</v>
      </c>
      <c r="B17" s="18" t="s">
        <v>244</v>
      </c>
      <c r="C17" s="6" t="s">
        <v>9</v>
      </c>
      <c r="D17" s="138">
        <v>1</v>
      </c>
      <c r="E17" s="120">
        <f>D17*4320</f>
        <v>4320</v>
      </c>
      <c r="F17" s="12" t="s">
        <v>208</v>
      </c>
      <c r="G17" s="12" t="s">
        <v>8</v>
      </c>
    </row>
    <row r="18" spans="1:7" ht="12.75">
      <c r="A18" s="10">
        <v>10</v>
      </c>
      <c r="B18" s="7" t="s">
        <v>245</v>
      </c>
      <c r="C18" s="6" t="s">
        <v>9</v>
      </c>
      <c r="D18" s="138">
        <v>4</v>
      </c>
      <c r="E18" s="120">
        <f>D18*1068</f>
        <v>4272</v>
      </c>
      <c r="F18" s="12" t="s">
        <v>208</v>
      </c>
      <c r="G18" s="115" t="s">
        <v>8</v>
      </c>
    </row>
    <row r="19" spans="1:7" ht="12.75">
      <c r="A19" s="10">
        <v>11</v>
      </c>
      <c r="B19" s="7" t="s">
        <v>246</v>
      </c>
      <c r="C19" s="6" t="s">
        <v>10</v>
      </c>
      <c r="D19" s="138">
        <v>60</v>
      </c>
      <c r="E19" s="120">
        <f>D19*960</f>
        <v>57600</v>
      </c>
      <c r="F19" s="12" t="s">
        <v>208</v>
      </c>
      <c r="G19" s="12" t="s">
        <v>8</v>
      </c>
    </row>
    <row r="20" spans="1:7" ht="12.75">
      <c r="A20" s="10">
        <v>12</v>
      </c>
      <c r="B20" s="135" t="s">
        <v>247</v>
      </c>
      <c r="C20" s="6" t="s">
        <v>9</v>
      </c>
      <c r="D20" s="138">
        <v>1</v>
      </c>
      <c r="E20" s="120">
        <f>D20*16800</f>
        <v>16800</v>
      </c>
      <c r="F20" s="12" t="s">
        <v>208</v>
      </c>
      <c r="G20" s="12" t="s">
        <v>8</v>
      </c>
    </row>
    <row r="21" spans="1:7" ht="12.75">
      <c r="A21" s="10">
        <v>13</v>
      </c>
      <c r="B21" s="135" t="s">
        <v>248</v>
      </c>
      <c r="C21" s="6" t="s">
        <v>9</v>
      </c>
      <c r="D21" s="138">
        <v>1</v>
      </c>
      <c r="E21" s="120">
        <f>D21*120600</f>
        <v>120600</v>
      </c>
      <c r="F21" s="12" t="s">
        <v>208</v>
      </c>
      <c r="G21" s="115" t="s">
        <v>8</v>
      </c>
    </row>
    <row r="22" spans="1:7" ht="12.75">
      <c r="A22" s="10">
        <v>14</v>
      </c>
      <c r="B22" s="135" t="s">
        <v>249</v>
      </c>
      <c r="C22" s="6" t="s">
        <v>9</v>
      </c>
      <c r="D22" s="138">
        <v>1</v>
      </c>
      <c r="E22" s="120">
        <f>D22*16800</f>
        <v>16800</v>
      </c>
      <c r="F22" s="12" t="s">
        <v>208</v>
      </c>
      <c r="G22" s="115" t="s">
        <v>8</v>
      </c>
    </row>
    <row r="23" spans="1:7" ht="12.75">
      <c r="A23" s="10">
        <v>15</v>
      </c>
      <c r="B23" s="7" t="s">
        <v>250</v>
      </c>
      <c r="C23" s="6" t="s">
        <v>16</v>
      </c>
      <c r="D23" s="138">
        <v>1</v>
      </c>
      <c r="E23" s="120">
        <f>D23*85000</f>
        <v>85000</v>
      </c>
      <c r="F23" s="12" t="s">
        <v>208</v>
      </c>
      <c r="G23" s="115" t="s">
        <v>8</v>
      </c>
    </row>
    <row r="24" spans="1:7" ht="12.75">
      <c r="A24" s="126"/>
      <c r="B24" s="79" t="s">
        <v>188</v>
      </c>
      <c r="C24" s="24" t="s">
        <v>1</v>
      </c>
      <c r="D24" s="81"/>
      <c r="E24" s="9">
        <f>SUM(E9:E23)</f>
        <v>406792</v>
      </c>
      <c r="F24" s="6"/>
      <c r="G24" s="147"/>
    </row>
    <row r="25" spans="1:7" ht="12.75">
      <c r="A25" s="148"/>
      <c r="B25" s="79"/>
      <c r="C25" s="126"/>
      <c r="D25" s="81"/>
      <c r="E25" s="87"/>
      <c r="F25" s="7"/>
      <c r="G25" s="7"/>
    </row>
    <row r="26" spans="1:7" ht="25.5">
      <c r="A26" s="148"/>
      <c r="B26" s="26" t="s">
        <v>106</v>
      </c>
      <c r="C26" s="25" t="s">
        <v>1</v>
      </c>
      <c r="D26" s="149"/>
      <c r="E26" s="55">
        <v>337396.6</v>
      </c>
      <c r="F26" s="7"/>
      <c r="G26" s="7"/>
    </row>
    <row r="27" spans="1:7" ht="25.5">
      <c r="A27" s="34"/>
      <c r="B27" s="26" t="s">
        <v>189</v>
      </c>
      <c r="C27" s="25" t="s">
        <v>1</v>
      </c>
      <c r="D27" s="61"/>
      <c r="E27" s="55">
        <f>E26*0.1</f>
        <v>33739.659999999996</v>
      </c>
      <c r="F27" s="7"/>
      <c r="G27" s="7"/>
    </row>
    <row r="28" spans="1:7" ht="12.75">
      <c r="A28" s="6"/>
      <c r="B28" s="26" t="s">
        <v>190</v>
      </c>
      <c r="C28" s="25" t="s">
        <v>1</v>
      </c>
      <c r="D28" s="6"/>
      <c r="E28" s="88">
        <v>153185.15</v>
      </c>
      <c r="F28" s="7"/>
      <c r="G28" s="7"/>
    </row>
    <row r="29" spans="1:7" ht="25.5">
      <c r="A29" s="6"/>
      <c r="B29" s="86" t="s">
        <v>108</v>
      </c>
      <c r="C29" s="25" t="s">
        <v>1</v>
      </c>
      <c r="D29" s="6"/>
      <c r="E29" s="125">
        <f>E26-E27+E28</f>
        <v>456842.08999999997</v>
      </c>
      <c r="F29" s="7"/>
      <c r="G29" s="7"/>
    </row>
  </sheetData>
  <mergeCells count="3">
    <mergeCell ref="A3:G3"/>
    <mergeCell ref="A4:G4"/>
    <mergeCell ref="A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6" sqref="G6:G11"/>
    </sheetView>
  </sheetViews>
  <sheetFormatPr defaultColWidth="9.00390625" defaultRowHeight="12.75"/>
  <cols>
    <col min="1" max="1" width="3.75390625" style="2" customWidth="1"/>
    <col min="2" max="2" width="4.25390625" style="3" customWidth="1"/>
    <col min="3" max="3" width="30.25390625" style="2" customWidth="1"/>
    <col min="4" max="4" width="7.00390625" style="2" customWidth="1"/>
    <col min="5" max="5" width="8.00390625" style="0" customWidth="1"/>
    <col min="6" max="6" width="11.875" style="0" customWidth="1"/>
    <col min="7" max="7" width="8.125" style="0" customWidth="1"/>
  </cols>
  <sheetData>
    <row r="1" spans="1:6" ht="15">
      <c r="A1"/>
      <c r="B1"/>
      <c r="C1" s="153" t="s">
        <v>20</v>
      </c>
      <c r="D1" s="154"/>
      <c r="E1" s="154"/>
      <c r="F1" s="154"/>
    </row>
    <row r="2" spans="1:6" ht="15">
      <c r="A2"/>
      <c r="B2"/>
      <c r="C2" s="153" t="s">
        <v>46</v>
      </c>
      <c r="D2" s="154"/>
      <c r="E2" s="154"/>
      <c r="F2" s="154"/>
    </row>
    <row r="3" spans="1:6" ht="15">
      <c r="A3"/>
      <c r="B3"/>
      <c r="C3" s="153" t="s">
        <v>47</v>
      </c>
      <c r="D3" s="154"/>
      <c r="E3" s="154"/>
      <c r="F3" s="154"/>
    </row>
    <row r="4" spans="1:12" ht="12.75">
      <c r="A4"/>
      <c r="B4"/>
      <c r="C4"/>
      <c r="D4"/>
      <c r="L4" t="s">
        <v>12</v>
      </c>
    </row>
    <row r="5" spans="1:8" ht="33.75">
      <c r="A5" s="49"/>
      <c r="B5" s="58" t="s">
        <v>23</v>
      </c>
      <c r="C5" s="59" t="s">
        <v>0</v>
      </c>
      <c r="D5" s="11" t="s">
        <v>24</v>
      </c>
      <c r="E5" s="11" t="s">
        <v>4</v>
      </c>
      <c r="F5" s="11" t="s">
        <v>25</v>
      </c>
      <c r="G5" s="11" t="s">
        <v>6</v>
      </c>
      <c r="H5" s="11" t="s">
        <v>7</v>
      </c>
    </row>
    <row r="6" spans="1:8" ht="25.5">
      <c r="A6" s="60"/>
      <c r="B6" s="43">
        <v>1</v>
      </c>
      <c r="C6" s="17" t="s">
        <v>48</v>
      </c>
      <c r="D6" s="36" t="s">
        <v>2</v>
      </c>
      <c r="E6" s="36">
        <v>2.25</v>
      </c>
      <c r="F6" s="17">
        <v>2266</v>
      </c>
      <c r="G6" s="12" t="s">
        <v>251</v>
      </c>
      <c r="H6" s="12" t="s">
        <v>8</v>
      </c>
    </row>
    <row r="7" spans="1:8" ht="12.75">
      <c r="A7" s="60"/>
      <c r="B7" s="43">
        <v>2</v>
      </c>
      <c r="C7" s="17" t="s">
        <v>49</v>
      </c>
      <c r="D7" s="36" t="s">
        <v>2</v>
      </c>
      <c r="E7" s="36">
        <v>1.5</v>
      </c>
      <c r="F7" s="17">
        <v>1155</v>
      </c>
      <c r="G7" s="12" t="s">
        <v>252</v>
      </c>
      <c r="H7" s="12" t="s">
        <v>8</v>
      </c>
    </row>
    <row r="8" spans="1:8" ht="12.75">
      <c r="A8" s="60"/>
      <c r="B8" s="43">
        <v>5</v>
      </c>
      <c r="C8" s="17" t="s">
        <v>13</v>
      </c>
      <c r="D8" s="36" t="s">
        <v>3</v>
      </c>
      <c r="E8" s="36">
        <v>1</v>
      </c>
      <c r="F8" s="17">
        <v>40000</v>
      </c>
      <c r="G8" s="12" t="s">
        <v>253</v>
      </c>
      <c r="H8" s="12" t="s">
        <v>8</v>
      </c>
    </row>
    <row r="9" spans="1:8" ht="25.5">
      <c r="A9" s="60"/>
      <c r="B9" s="43">
        <v>6</v>
      </c>
      <c r="C9" s="17" t="s">
        <v>50</v>
      </c>
      <c r="D9" s="36" t="s">
        <v>5</v>
      </c>
      <c r="E9" s="36">
        <v>362</v>
      </c>
      <c r="F9" s="17">
        <v>181000</v>
      </c>
      <c r="G9" s="12" t="s">
        <v>254</v>
      </c>
      <c r="H9" s="12" t="s">
        <v>8</v>
      </c>
    </row>
    <row r="10" spans="1:8" ht="25.5">
      <c r="A10" s="60"/>
      <c r="B10" s="43">
        <v>8</v>
      </c>
      <c r="C10" s="33" t="s">
        <v>51</v>
      </c>
      <c r="D10" s="36" t="s">
        <v>3</v>
      </c>
      <c r="E10" s="36">
        <v>9</v>
      </c>
      <c r="F10" s="17">
        <v>10800</v>
      </c>
      <c r="G10" s="12" t="s">
        <v>255</v>
      </c>
      <c r="H10" s="12" t="s">
        <v>8</v>
      </c>
    </row>
    <row r="11" spans="1:8" ht="12.75">
      <c r="A11" s="60"/>
      <c r="B11" s="43">
        <v>9</v>
      </c>
      <c r="C11" s="8" t="s">
        <v>52</v>
      </c>
      <c r="D11" s="61" t="s">
        <v>3</v>
      </c>
      <c r="E11" s="61">
        <v>10</v>
      </c>
      <c r="F11" s="55">
        <v>25000</v>
      </c>
      <c r="G11" s="37" t="s">
        <v>183</v>
      </c>
      <c r="H11" s="12" t="s">
        <v>8</v>
      </c>
    </row>
    <row r="12" spans="1:11" ht="12.75">
      <c r="A12" s="60"/>
      <c r="B12" s="43"/>
      <c r="C12" s="19" t="s">
        <v>53</v>
      </c>
      <c r="D12" s="57"/>
      <c r="E12" s="17"/>
      <c r="F12" s="9">
        <f>SUM(F6:F11)</f>
        <v>260221</v>
      </c>
      <c r="G12" s="7"/>
      <c r="H12" s="7"/>
      <c r="K12" t="s">
        <v>12</v>
      </c>
    </row>
    <row r="13" spans="1:8" ht="12.75" customHeight="1">
      <c r="A13" s="60"/>
      <c r="B13" s="62"/>
      <c r="C13" s="57" t="s">
        <v>41</v>
      </c>
      <c r="D13" s="57" t="s">
        <v>1</v>
      </c>
      <c r="E13" s="19"/>
      <c r="F13" s="9">
        <v>231155.9</v>
      </c>
      <c r="G13" s="27"/>
      <c r="H13" s="27"/>
    </row>
    <row r="14" spans="1:8" ht="15.75" customHeight="1">
      <c r="A14" s="60"/>
      <c r="B14" s="62"/>
      <c r="C14" s="57" t="s">
        <v>54</v>
      </c>
      <c r="D14" s="57" t="s">
        <v>1</v>
      </c>
      <c r="E14" s="19"/>
      <c r="F14" s="63">
        <v>23115.6</v>
      </c>
      <c r="G14" s="27"/>
      <c r="H14" s="27"/>
    </row>
    <row r="15" spans="1:8" ht="15.75" customHeight="1">
      <c r="A15" s="60"/>
      <c r="B15" s="62"/>
      <c r="C15" s="57" t="s">
        <v>55</v>
      </c>
      <c r="D15" s="57" t="s">
        <v>1</v>
      </c>
      <c r="E15" s="19"/>
      <c r="F15" s="63">
        <v>208040.3</v>
      </c>
      <c r="G15" s="27"/>
      <c r="H15" s="27"/>
    </row>
    <row r="16" spans="1:8" ht="15.75" customHeight="1">
      <c r="A16" s="60"/>
      <c r="B16" s="62"/>
      <c r="C16" s="64" t="s">
        <v>56</v>
      </c>
      <c r="D16" s="57" t="s">
        <v>57</v>
      </c>
      <c r="E16" s="19"/>
      <c r="F16" s="63">
        <v>42476.84</v>
      </c>
      <c r="G16" s="27"/>
      <c r="H16" s="27"/>
    </row>
    <row r="17" spans="1:8" ht="13.5" customHeight="1">
      <c r="A17" s="60"/>
      <c r="B17" s="65"/>
      <c r="C17" s="57" t="s">
        <v>45</v>
      </c>
      <c r="D17" s="57" t="s">
        <v>1</v>
      </c>
      <c r="E17" s="19"/>
      <c r="F17" s="9">
        <v>165563.46</v>
      </c>
      <c r="G17" s="27"/>
      <c r="H17" s="27"/>
    </row>
    <row r="18" spans="1:4" ht="12.75">
      <c r="A18"/>
      <c r="B18"/>
      <c r="C18"/>
      <c r="D18"/>
    </row>
  </sheetData>
  <mergeCells count="3">
    <mergeCell ref="C1:F1"/>
    <mergeCell ref="C2:F2"/>
    <mergeCell ref="C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G6" sqref="G6:G18"/>
    </sheetView>
  </sheetViews>
  <sheetFormatPr defaultColWidth="9.00390625" defaultRowHeight="12.75"/>
  <cols>
    <col min="1" max="1" width="3.75390625" style="2" customWidth="1"/>
    <col min="2" max="2" width="3.625" style="3" customWidth="1"/>
    <col min="3" max="3" width="41.25390625" style="2" customWidth="1"/>
    <col min="4" max="4" width="7.00390625" style="2" customWidth="1"/>
    <col min="5" max="5" width="7.625" style="0" customWidth="1"/>
    <col min="6" max="6" width="11.25390625" style="0" customWidth="1"/>
    <col min="7" max="7" width="8.125" style="0" customWidth="1"/>
    <col min="8" max="8" width="6.25390625" style="0" customWidth="1"/>
  </cols>
  <sheetData>
    <row r="1" spans="1:6" ht="15">
      <c r="A1"/>
      <c r="B1"/>
      <c r="C1" s="153" t="s">
        <v>20</v>
      </c>
      <c r="D1" s="154"/>
      <c r="E1" s="154"/>
      <c r="F1" s="154"/>
    </row>
    <row r="2" spans="1:6" ht="15">
      <c r="A2"/>
      <c r="B2"/>
      <c r="C2" s="153" t="s">
        <v>58</v>
      </c>
      <c r="D2" s="154"/>
      <c r="E2" s="154"/>
      <c r="F2" s="154"/>
    </row>
    <row r="3" spans="1:7" ht="15">
      <c r="A3"/>
      <c r="B3"/>
      <c r="C3" s="153" t="s">
        <v>47</v>
      </c>
      <c r="D3" s="154"/>
      <c r="E3" s="154"/>
      <c r="F3" s="154"/>
      <c r="G3" s="52"/>
    </row>
    <row r="4" spans="1:7" ht="12.75">
      <c r="A4"/>
      <c r="B4"/>
      <c r="C4"/>
      <c r="D4"/>
      <c r="G4" s="52"/>
    </row>
    <row r="5" spans="1:8" ht="32.25" customHeight="1">
      <c r="A5" s="49"/>
      <c r="B5" s="58" t="s">
        <v>23</v>
      </c>
      <c r="C5" s="59" t="s">
        <v>0</v>
      </c>
      <c r="D5" s="11" t="s">
        <v>24</v>
      </c>
      <c r="E5" s="11" t="s">
        <v>4</v>
      </c>
      <c r="F5" s="11" t="s">
        <v>25</v>
      </c>
      <c r="G5" s="11" t="s">
        <v>6</v>
      </c>
      <c r="H5" s="11" t="s">
        <v>7</v>
      </c>
    </row>
    <row r="6" spans="1:8" ht="12.75">
      <c r="A6" s="60"/>
      <c r="B6" s="36">
        <v>1</v>
      </c>
      <c r="C6" s="17" t="s">
        <v>59</v>
      </c>
      <c r="D6" s="36" t="s">
        <v>5</v>
      </c>
      <c r="E6" s="36">
        <v>15</v>
      </c>
      <c r="F6" s="17">
        <f>E6*1800</f>
        <v>27000</v>
      </c>
      <c r="G6" s="66" t="s">
        <v>169</v>
      </c>
      <c r="H6" s="12" t="s">
        <v>8</v>
      </c>
    </row>
    <row r="7" spans="1:8" ht="12.75">
      <c r="A7"/>
      <c r="B7" s="36">
        <v>2</v>
      </c>
      <c r="C7" s="17" t="s">
        <v>60</v>
      </c>
      <c r="D7" s="36" t="s">
        <v>3</v>
      </c>
      <c r="E7" s="38">
        <v>36</v>
      </c>
      <c r="F7" s="67">
        <f>E7*608</f>
        <v>21888</v>
      </c>
      <c r="G7" s="7" t="s">
        <v>171</v>
      </c>
      <c r="H7" s="12" t="s">
        <v>8</v>
      </c>
    </row>
    <row r="8" spans="1:8" ht="12.75">
      <c r="A8"/>
      <c r="B8" s="36">
        <v>3</v>
      </c>
      <c r="C8" s="17" t="s">
        <v>61</v>
      </c>
      <c r="D8" s="36" t="s">
        <v>2</v>
      </c>
      <c r="E8" s="38">
        <v>30</v>
      </c>
      <c r="F8" s="67">
        <v>12600</v>
      </c>
      <c r="G8" s="7" t="s">
        <v>171</v>
      </c>
      <c r="H8" s="12" t="s">
        <v>8</v>
      </c>
    </row>
    <row r="9" spans="1:8" ht="12.75">
      <c r="A9"/>
      <c r="B9" s="36">
        <v>4</v>
      </c>
      <c r="C9" s="17" t="s">
        <v>62</v>
      </c>
      <c r="D9" s="36" t="s">
        <v>3</v>
      </c>
      <c r="E9" s="68" t="s">
        <v>63</v>
      </c>
      <c r="F9" s="69">
        <f>E9*3762</f>
        <v>3762</v>
      </c>
      <c r="G9" s="7" t="s">
        <v>178</v>
      </c>
      <c r="H9" s="12" t="s">
        <v>8</v>
      </c>
    </row>
    <row r="10" spans="1:8" ht="12.75">
      <c r="A10"/>
      <c r="B10" s="36">
        <v>5</v>
      </c>
      <c r="C10" s="17" t="s">
        <v>64</v>
      </c>
      <c r="D10" s="36" t="s">
        <v>3</v>
      </c>
      <c r="E10" s="68" t="s">
        <v>63</v>
      </c>
      <c r="F10" s="70">
        <v>1200</v>
      </c>
      <c r="G10" s="7" t="s">
        <v>183</v>
      </c>
      <c r="H10" s="12" t="s">
        <v>8</v>
      </c>
    </row>
    <row r="11" spans="1:8" ht="12.75">
      <c r="A11"/>
      <c r="B11" s="36">
        <v>6</v>
      </c>
      <c r="C11" s="17" t="s">
        <v>65</v>
      </c>
      <c r="D11" s="36" t="s">
        <v>3</v>
      </c>
      <c r="E11" s="68" t="s">
        <v>63</v>
      </c>
      <c r="F11" s="69">
        <f>E11*1440</f>
        <v>1440</v>
      </c>
      <c r="G11" s="7" t="s">
        <v>183</v>
      </c>
      <c r="H11" s="12" t="s">
        <v>8</v>
      </c>
    </row>
    <row r="12" spans="1:8" ht="12.75">
      <c r="A12"/>
      <c r="B12" s="36">
        <v>7</v>
      </c>
      <c r="C12" s="17" t="s">
        <v>66</v>
      </c>
      <c r="D12" s="36" t="s">
        <v>3</v>
      </c>
      <c r="E12" s="68" t="s">
        <v>63</v>
      </c>
      <c r="F12" s="69">
        <f>E12*792</f>
        <v>792</v>
      </c>
      <c r="G12" s="7" t="s">
        <v>183</v>
      </c>
      <c r="H12" s="12" t="s">
        <v>8</v>
      </c>
    </row>
    <row r="13" spans="1:8" ht="12.75">
      <c r="A13"/>
      <c r="B13" s="36">
        <v>8</v>
      </c>
      <c r="C13" s="7" t="s">
        <v>67</v>
      </c>
      <c r="D13" s="6" t="s">
        <v>10</v>
      </c>
      <c r="E13" s="68" t="s">
        <v>68</v>
      </c>
      <c r="F13" s="69">
        <f>E13*877</f>
        <v>8770</v>
      </c>
      <c r="G13" s="7" t="s">
        <v>256</v>
      </c>
      <c r="H13" s="12" t="s">
        <v>8</v>
      </c>
    </row>
    <row r="14" spans="1:8" ht="12.75">
      <c r="A14"/>
      <c r="B14" s="36">
        <v>9</v>
      </c>
      <c r="C14" s="7" t="s">
        <v>69</v>
      </c>
      <c r="D14" s="6" t="s">
        <v>10</v>
      </c>
      <c r="E14" s="68" t="s">
        <v>70</v>
      </c>
      <c r="F14" s="69">
        <f>E14*960</f>
        <v>4800</v>
      </c>
      <c r="G14" s="7" t="s">
        <v>257</v>
      </c>
      <c r="H14" s="12" t="s">
        <v>8</v>
      </c>
    </row>
    <row r="15" spans="1:8" ht="12.75">
      <c r="A15"/>
      <c r="B15" s="36">
        <v>10</v>
      </c>
      <c r="C15" s="7" t="s">
        <v>71</v>
      </c>
      <c r="D15" s="6" t="s">
        <v>9</v>
      </c>
      <c r="E15" s="68" t="s">
        <v>72</v>
      </c>
      <c r="F15" s="69" t="s">
        <v>73</v>
      </c>
      <c r="G15" s="7" t="s">
        <v>256</v>
      </c>
      <c r="H15" s="12" t="s">
        <v>8</v>
      </c>
    </row>
    <row r="16" spans="1:8" ht="12.75">
      <c r="A16"/>
      <c r="B16" s="36">
        <v>11</v>
      </c>
      <c r="C16" s="7" t="s">
        <v>74</v>
      </c>
      <c r="D16" s="6" t="s">
        <v>10</v>
      </c>
      <c r="E16" s="68" t="s">
        <v>68</v>
      </c>
      <c r="F16" s="69">
        <f>E16*497</f>
        <v>4970</v>
      </c>
      <c r="G16" s="7" t="s">
        <v>256</v>
      </c>
      <c r="H16" s="12" t="s">
        <v>8</v>
      </c>
    </row>
    <row r="17" spans="1:8" ht="12.75">
      <c r="A17"/>
      <c r="B17" s="36">
        <v>12</v>
      </c>
      <c r="C17" s="7" t="s">
        <v>75</v>
      </c>
      <c r="D17" s="6" t="s">
        <v>2</v>
      </c>
      <c r="E17" s="68" t="s">
        <v>68</v>
      </c>
      <c r="F17" s="69" t="s">
        <v>76</v>
      </c>
      <c r="G17" s="7" t="s">
        <v>256</v>
      </c>
      <c r="H17" s="12" t="s">
        <v>8</v>
      </c>
    </row>
    <row r="18" spans="1:8" ht="12.75">
      <c r="A18"/>
      <c r="B18" s="36">
        <v>13</v>
      </c>
      <c r="C18" s="7" t="s">
        <v>77</v>
      </c>
      <c r="D18" s="6" t="s">
        <v>9</v>
      </c>
      <c r="E18" s="68" t="s">
        <v>78</v>
      </c>
      <c r="F18" s="69">
        <f>E18*1440</f>
        <v>12960</v>
      </c>
      <c r="G18" s="7" t="s">
        <v>171</v>
      </c>
      <c r="H18" s="7"/>
    </row>
    <row r="19" spans="1:8" ht="12.75">
      <c r="A19"/>
      <c r="B19" s="36"/>
      <c r="C19" s="27" t="s">
        <v>53</v>
      </c>
      <c r="D19" s="6" t="s">
        <v>57</v>
      </c>
      <c r="E19" s="68"/>
      <c r="F19" s="71" t="s">
        <v>79</v>
      </c>
      <c r="G19" s="7"/>
      <c r="H19" s="7"/>
    </row>
    <row r="20" spans="1:8" ht="12.75">
      <c r="A20"/>
      <c r="B20" s="36"/>
      <c r="C20" s="7"/>
      <c r="D20" s="6"/>
      <c r="E20" s="68"/>
      <c r="F20" s="69"/>
      <c r="G20" s="72"/>
      <c r="H20" s="72"/>
    </row>
    <row r="21" spans="1:8" ht="12.75">
      <c r="A21"/>
      <c r="B21" s="36"/>
      <c r="C21" s="27" t="s">
        <v>80</v>
      </c>
      <c r="D21" s="20" t="s">
        <v>1</v>
      </c>
      <c r="E21" s="73"/>
      <c r="F21" s="71" t="s">
        <v>81</v>
      </c>
      <c r="G21" s="7"/>
      <c r="H21" s="7"/>
    </row>
    <row r="22" spans="1:8" ht="12.75">
      <c r="A22"/>
      <c r="B22" s="36"/>
      <c r="C22" s="27" t="s">
        <v>42</v>
      </c>
      <c r="D22" s="20" t="s">
        <v>1</v>
      </c>
      <c r="E22" s="73"/>
      <c r="F22" s="71" t="s">
        <v>82</v>
      </c>
      <c r="G22" s="7"/>
      <c r="H22" s="7"/>
    </row>
    <row r="23" spans="1:8" ht="12.75">
      <c r="A23"/>
      <c r="B23" s="36"/>
      <c r="C23" s="27" t="s">
        <v>83</v>
      </c>
      <c r="D23" s="20" t="s">
        <v>1</v>
      </c>
      <c r="E23" s="73"/>
      <c r="F23" s="71" t="s">
        <v>84</v>
      </c>
      <c r="G23" s="7"/>
      <c r="H23" s="7"/>
    </row>
    <row r="24" spans="1:8" ht="12.75">
      <c r="A24"/>
      <c r="B24" s="36"/>
      <c r="C24" s="27" t="s">
        <v>44</v>
      </c>
      <c r="D24" s="20" t="s">
        <v>1</v>
      </c>
      <c r="E24" s="73"/>
      <c r="F24" s="71" t="s">
        <v>85</v>
      </c>
      <c r="G24" s="7"/>
      <c r="H24" s="7"/>
    </row>
    <row r="25" spans="1:8" ht="12.75">
      <c r="A25"/>
      <c r="B25" s="17"/>
      <c r="C25" s="19" t="s">
        <v>86</v>
      </c>
      <c r="D25" s="57" t="s">
        <v>1</v>
      </c>
      <c r="E25" s="17"/>
      <c r="F25" s="9">
        <v>90840.39</v>
      </c>
      <c r="G25" s="74"/>
      <c r="H25" s="74"/>
    </row>
  </sheetData>
  <mergeCells count="3">
    <mergeCell ref="C1:F1"/>
    <mergeCell ref="C2:F2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4">
      <selection activeCell="J19" sqref="J19"/>
    </sheetView>
  </sheetViews>
  <sheetFormatPr defaultColWidth="9.00390625" defaultRowHeight="12.75"/>
  <cols>
    <col min="1" max="1" width="3.75390625" style="2" customWidth="1"/>
    <col min="2" max="2" width="36.75390625" style="3" customWidth="1"/>
    <col min="3" max="3" width="4.75390625" style="2" customWidth="1"/>
    <col min="4" max="4" width="7.00390625" style="2" customWidth="1"/>
    <col min="5" max="5" width="12.125" style="0" customWidth="1"/>
    <col min="6" max="6" width="6.625" style="0" customWidth="1"/>
    <col min="7" max="7" width="8.125" style="0" customWidth="1"/>
  </cols>
  <sheetData>
    <row r="1" spans="1:5" ht="15">
      <c r="A1" s="75"/>
      <c r="B1" s="153" t="s">
        <v>20</v>
      </c>
      <c r="C1" s="154"/>
      <c r="D1" s="154"/>
      <c r="E1" s="154"/>
    </row>
    <row r="2" spans="1:5" ht="12.75">
      <c r="A2" s="157" t="s">
        <v>87</v>
      </c>
      <c r="B2" s="157"/>
      <c r="C2" s="157"/>
      <c r="D2" s="157"/>
      <c r="E2" s="154"/>
    </row>
    <row r="3" spans="1:5" ht="12.75" customHeight="1">
      <c r="A3" s="157" t="s">
        <v>88</v>
      </c>
      <c r="B3" s="157"/>
      <c r="C3" s="157"/>
      <c r="D3" s="157"/>
      <c r="E3" s="154" t="s">
        <v>12</v>
      </c>
    </row>
    <row r="4" spans="1:4" ht="12.75">
      <c r="A4" s="1"/>
      <c r="B4" s="4"/>
      <c r="C4" s="1"/>
      <c r="D4" s="1"/>
    </row>
    <row r="5" spans="1:7" ht="33.75">
      <c r="A5" s="11" t="s">
        <v>23</v>
      </c>
      <c r="B5" s="59" t="s">
        <v>0</v>
      </c>
      <c r="C5" s="11" t="s">
        <v>24</v>
      </c>
      <c r="D5" s="11" t="s">
        <v>4</v>
      </c>
      <c r="E5" s="11" t="s">
        <v>25</v>
      </c>
      <c r="F5" s="11" t="s">
        <v>6</v>
      </c>
      <c r="G5" s="11" t="s">
        <v>7</v>
      </c>
    </row>
    <row r="6" spans="1:7" ht="12.75">
      <c r="A6" s="22">
        <v>1</v>
      </c>
      <c r="B6" s="8" t="s">
        <v>89</v>
      </c>
      <c r="C6" s="6" t="s">
        <v>2</v>
      </c>
      <c r="D6" s="6">
        <v>4</v>
      </c>
      <c r="E6" s="76">
        <v>5109</v>
      </c>
      <c r="F6" s="12" t="s">
        <v>251</v>
      </c>
      <c r="G6" s="77" t="s">
        <v>8</v>
      </c>
    </row>
    <row r="7" spans="1:7" ht="12.75">
      <c r="A7" s="22">
        <v>2</v>
      </c>
      <c r="B7" s="30" t="s">
        <v>90</v>
      </c>
      <c r="C7" s="159" t="s">
        <v>3</v>
      </c>
      <c r="D7" s="159">
        <v>1</v>
      </c>
      <c r="E7" s="161">
        <v>17346</v>
      </c>
      <c r="F7" s="150" t="s">
        <v>251</v>
      </c>
      <c r="G7" s="158" t="s">
        <v>8</v>
      </c>
    </row>
    <row r="8" spans="1:7" ht="12.75">
      <c r="A8" s="22">
        <v>3</v>
      </c>
      <c r="B8" s="30" t="s">
        <v>91</v>
      </c>
      <c r="C8" s="160"/>
      <c r="D8" s="160"/>
      <c r="E8" s="152"/>
      <c r="F8" s="151"/>
      <c r="G8" s="152"/>
    </row>
    <row r="9" spans="1:7" ht="12.75">
      <c r="A9" s="22">
        <v>4</v>
      </c>
      <c r="B9" s="7" t="s">
        <v>92</v>
      </c>
      <c r="C9" s="6" t="s">
        <v>5</v>
      </c>
      <c r="D9" s="5">
        <v>90</v>
      </c>
      <c r="E9" s="37">
        <f>D9*758</f>
        <v>68220</v>
      </c>
      <c r="F9" s="12" t="s">
        <v>258</v>
      </c>
      <c r="G9" s="77" t="s">
        <v>8</v>
      </c>
    </row>
    <row r="10" spans="1:7" ht="12.75">
      <c r="A10" s="22">
        <v>5</v>
      </c>
      <c r="B10" s="7" t="s">
        <v>93</v>
      </c>
      <c r="C10" s="6" t="s">
        <v>9</v>
      </c>
      <c r="D10" s="10">
        <v>72</v>
      </c>
      <c r="E10" s="44">
        <f>D10*60</f>
        <v>4320</v>
      </c>
      <c r="F10" s="12" t="s">
        <v>259</v>
      </c>
      <c r="G10" s="77" t="s">
        <v>8</v>
      </c>
    </row>
    <row r="11" spans="1:7" ht="25.5">
      <c r="A11" s="22">
        <v>6</v>
      </c>
      <c r="B11" s="17" t="s">
        <v>94</v>
      </c>
      <c r="C11" s="6" t="s">
        <v>16</v>
      </c>
      <c r="D11" s="6">
        <v>1</v>
      </c>
      <c r="E11" s="7">
        <v>160000</v>
      </c>
      <c r="F11" s="12" t="s">
        <v>169</v>
      </c>
      <c r="G11" s="77" t="s">
        <v>8</v>
      </c>
    </row>
    <row r="12" spans="1:7" ht="25.5">
      <c r="A12" s="22">
        <v>7</v>
      </c>
      <c r="B12" s="17" t="s">
        <v>95</v>
      </c>
      <c r="C12" s="6" t="s">
        <v>19</v>
      </c>
      <c r="D12" s="6">
        <v>18</v>
      </c>
      <c r="E12" s="7">
        <f>(D12*5944)+21000</f>
        <v>127992</v>
      </c>
      <c r="F12" s="12" t="s">
        <v>258</v>
      </c>
      <c r="G12" s="77" t="s">
        <v>8</v>
      </c>
    </row>
    <row r="13" spans="1:7" ht="12.75">
      <c r="A13" s="22">
        <v>8</v>
      </c>
      <c r="B13" s="7" t="s">
        <v>96</v>
      </c>
      <c r="C13" s="6" t="s">
        <v>5</v>
      </c>
      <c r="D13" s="6">
        <v>4</v>
      </c>
      <c r="E13" s="7">
        <f>D13*360</f>
        <v>1440</v>
      </c>
      <c r="F13" s="12" t="s">
        <v>258</v>
      </c>
      <c r="G13" s="77" t="s">
        <v>8</v>
      </c>
    </row>
    <row r="14" spans="1:7" ht="12.75">
      <c r="A14" s="22">
        <v>9</v>
      </c>
      <c r="B14" s="7" t="s">
        <v>97</v>
      </c>
      <c r="C14" s="6" t="s">
        <v>9</v>
      </c>
      <c r="D14" s="6">
        <v>5</v>
      </c>
      <c r="E14" s="7">
        <f>D14*4643</f>
        <v>23215</v>
      </c>
      <c r="F14" s="12" t="s">
        <v>252</v>
      </c>
      <c r="G14" s="77" t="s">
        <v>8</v>
      </c>
    </row>
    <row r="15" spans="1:7" ht="12.75">
      <c r="A15" s="22">
        <v>10</v>
      </c>
      <c r="B15" s="7" t="s">
        <v>98</v>
      </c>
      <c r="C15" s="6" t="s">
        <v>9</v>
      </c>
      <c r="D15" s="6">
        <v>2</v>
      </c>
      <c r="E15" s="7">
        <f>D15*1800</f>
        <v>3600</v>
      </c>
      <c r="F15" s="12" t="s">
        <v>171</v>
      </c>
      <c r="G15" s="77" t="s">
        <v>8</v>
      </c>
    </row>
    <row r="16" spans="1:7" ht="12.75">
      <c r="A16" s="22">
        <v>11</v>
      </c>
      <c r="B16" s="7" t="s">
        <v>69</v>
      </c>
      <c r="C16" s="6" t="s">
        <v>10</v>
      </c>
      <c r="D16" s="6">
        <v>20</v>
      </c>
      <c r="E16" s="7">
        <f>D16*960</f>
        <v>19200</v>
      </c>
      <c r="F16" s="12" t="s">
        <v>260</v>
      </c>
      <c r="G16" s="77" t="s">
        <v>8</v>
      </c>
    </row>
    <row r="17" spans="1:7" ht="12.75">
      <c r="A17" s="22">
        <v>12</v>
      </c>
      <c r="B17" s="7" t="s">
        <v>71</v>
      </c>
      <c r="C17" s="6" t="s">
        <v>9</v>
      </c>
      <c r="D17" s="6">
        <v>12</v>
      </c>
      <c r="E17" s="7">
        <f>D17*3360</f>
        <v>40320</v>
      </c>
      <c r="F17" s="12" t="s">
        <v>259</v>
      </c>
      <c r="G17" s="77" t="s">
        <v>8</v>
      </c>
    </row>
    <row r="18" spans="1:7" ht="12.75">
      <c r="A18" s="22">
        <v>13</v>
      </c>
      <c r="B18" s="7" t="s">
        <v>74</v>
      </c>
      <c r="C18" s="6" t="s">
        <v>10</v>
      </c>
      <c r="D18" s="6">
        <v>80</v>
      </c>
      <c r="E18" s="7">
        <f>D18*497</f>
        <v>39760</v>
      </c>
      <c r="F18" s="12" t="s">
        <v>256</v>
      </c>
      <c r="G18" s="77" t="s">
        <v>8</v>
      </c>
    </row>
    <row r="19" spans="1:7" ht="12.75">
      <c r="A19" s="22">
        <v>14</v>
      </c>
      <c r="B19" s="18" t="s">
        <v>99</v>
      </c>
      <c r="C19" s="6" t="s">
        <v>9</v>
      </c>
      <c r="D19" s="6">
        <v>4</v>
      </c>
      <c r="E19" s="7">
        <f>D19*1068</f>
        <v>4272</v>
      </c>
      <c r="F19" s="12" t="s">
        <v>259</v>
      </c>
      <c r="G19" s="77" t="s">
        <v>8</v>
      </c>
    </row>
    <row r="20" spans="1:7" ht="12.75">
      <c r="A20" s="22">
        <v>15</v>
      </c>
      <c r="B20" s="18" t="s">
        <v>100</v>
      </c>
      <c r="C20" s="6" t="s">
        <v>9</v>
      </c>
      <c r="D20" s="6">
        <v>1</v>
      </c>
      <c r="E20" s="7">
        <f>D20*840</f>
        <v>840</v>
      </c>
      <c r="F20" s="12" t="s">
        <v>259</v>
      </c>
      <c r="G20" s="77" t="s">
        <v>8</v>
      </c>
    </row>
    <row r="21" spans="1:7" ht="12.75">
      <c r="A21" s="22">
        <v>16</v>
      </c>
      <c r="B21" s="7" t="s">
        <v>75</v>
      </c>
      <c r="C21" s="6" t="s">
        <v>2</v>
      </c>
      <c r="D21" s="6">
        <v>80</v>
      </c>
      <c r="E21" s="7">
        <f>D21*497</f>
        <v>39760</v>
      </c>
      <c r="F21" s="12" t="s">
        <v>256</v>
      </c>
      <c r="G21" s="77" t="s">
        <v>8</v>
      </c>
    </row>
    <row r="22" spans="1:7" ht="12.75">
      <c r="A22" s="22">
        <v>17</v>
      </c>
      <c r="B22" s="18" t="s">
        <v>101</v>
      </c>
      <c r="C22" s="6" t="s">
        <v>9</v>
      </c>
      <c r="D22" s="6">
        <v>6</v>
      </c>
      <c r="E22" s="7">
        <f>D22*4320</f>
        <v>25920</v>
      </c>
      <c r="F22" s="12" t="s">
        <v>259</v>
      </c>
      <c r="G22" s="77" t="s">
        <v>8</v>
      </c>
    </row>
    <row r="23" spans="1:7" ht="12.75">
      <c r="A23" s="22">
        <v>18</v>
      </c>
      <c r="B23" s="7" t="s">
        <v>18</v>
      </c>
      <c r="C23" s="6" t="s">
        <v>10</v>
      </c>
      <c r="D23" s="6">
        <v>25</v>
      </c>
      <c r="E23" s="7">
        <f>D23*1320</f>
        <v>33000</v>
      </c>
      <c r="F23" s="12" t="s">
        <v>183</v>
      </c>
      <c r="G23" s="77" t="s">
        <v>8</v>
      </c>
    </row>
    <row r="24" spans="1:7" ht="12.75">
      <c r="A24" s="22">
        <v>19</v>
      </c>
      <c r="B24" s="7" t="s">
        <v>102</v>
      </c>
      <c r="C24" s="6" t="s">
        <v>10</v>
      </c>
      <c r="D24" s="6">
        <v>90</v>
      </c>
      <c r="E24" s="7">
        <f>D24*960</f>
        <v>86400</v>
      </c>
      <c r="F24" s="12" t="s">
        <v>260</v>
      </c>
      <c r="G24" s="77" t="s">
        <v>8</v>
      </c>
    </row>
    <row r="25" spans="1:7" ht="12.75">
      <c r="A25" s="22">
        <v>20</v>
      </c>
      <c r="B25" s="7" t="s">
        <v>103</v>
      </c>
      <c r="C25" s="6" t="s">
        <v>9</v>
      </c>
      <c r="D25" s="10">
        <v>2</v>
      </c>
      <c r="E25" s="44">
        <f>D25*5700</f>
        <v>11400</v>
      </c>
      <c r="F25" s="12" t="s">
        <v>169</v>
      </c>
      <c r="G25" s="77" t="s">
        <v>8</v>
      </c>
    </row>
    <row r="26" spans="1:7" ht="12.75">
      <c r="A26" s="22">
        <v>21</v>
      </c>
      <c r="B26" s="7" t="s">
        <v>104</v>
      </c>
      <c r="C26" s="6" t="s">
        <v>9</v>
      </c>
      <c r="D26" s="10">
        <v>15</v>
      </c>
      <c r="E26" s="44">
        <f>D26*3762</f>
        <v>56430</v>
      </c>
      <c r="F26" s="12" t="s">
        <v>169</v>
      </c>
      <c r="G26" s="77" t="s">
        <v>8</v>
      </c>
    </row>
    <row r="27" spans="1:7" ht="12.75">
      <c r="A27" s="22">
        <v>22</v>
      </c>
      <c r="B27" s="7" t="s">
        <v>105</v>
      </c>
      <c r="C27" s="10" t="s">
        <v>5</v>
      </c>
      <c r="D27" s="10">
        <v>20</v>
      </c>
      <c r="E27" s="44">
        <f>D27*552</f>
        <v>11040</v>
      </c>
      <c r="F27" s="12" t="s">
        <v>258</v>
      </c>
      <c r="G27" s="77" t="s">
        <v>8</v>
      </c>
    </row>
    <row r="28" spans="1:7" ht="12.75">
      <c r="A28" s="78"/>
      <c r="B28" s="79" t="s">
        <v>40</v>
      </c>
      <c r="C28" s="23" t="s">
        <v>57</v>
      </c>
      <c r="D28" s="23"/>
      <c r="E28" s="80">
        <f>SUM(E6:E27)</f>
        <v>779584</v>
      </c>
      <c r="F28" s="77"/>
      <c r="G28" s="77"/>
    </row>
    <row r="29" spans="1:7" ht="12.75">
      <c r="A29" s="78"/>
      <c r="B29" s="79"/>
      <c r="C29" s="81"/>
      <c r="D29" s="81"/>
      <c r="E29" s="7"/>
      <c r="F29" s="77"/>
      <c r="G29" s="77"/>
    </row>
    <row r="30" spans="1:7" ht="12.75">
      <c r="A30" s="78"/>
      <c r="B30" s="82" t="s">
        <v>106</v>
      </c>
      <c r="C30" s="22" t="s">
        <v>1</v>
      </c>
      <c r="D30" s="81"/>
      <c r="E30" s="83">
        <v>534187.3</v>
      </c>
      <c r="F30" s="77"/>
      <c r="G30" s="77"/>
    </row>
    <row r="31" spans="1:7" ht="12.75">
      <c r="A31" s="78"/>
      <c r="B31" s="26" t="s">
        <v>54</v>
      </c>
      <c r="C31" s="25" t="s">
        <v>1</v>
      </c>
      <c r="D31" s="81"/>
      <c r="E31" s="83">
        <f>E30*0.1</f>
        <v>53418.73000000001</v>
      </c>
      <c r="F31" s="77"/>
      <c r="G31" s="77"/>
    </row>
    <row r="32" spans="1:7" ht="12.75">
      <c r="A32" s="78"/>
      <c r="B32" s="26" t="s">
        <v>107</v>
      </c>
      <c r="C32" s="25" t="s">
        <v>1</v>
      </c>
      <c r="D32" s="81"/>
      <c r="E32" s="84">
        <v>284017.82</v>
      </c>
      <c r="F32" s="77"/>
      <c r="G32" s="77"/>
    </row>
    <row r="33" spans="1:7" ht="25.5">
      <c r="A33" s="85"/>
      <c r="B33" s="86" t="s">
        <v>108</v>
      </c>
      <c r="C33" s="25" t="s">
        <v>1</v>
      </c>
      <c r="D33" s="87"/>
      <c r="E33" s="88">
        <f>E30-E31+E32</f>
        <v>764786.3900000001</v>
      </c>
      <c r="F33" s="77"/>
      <c r="G33" s="77"/>
    </row>
    <row r="34" spans="1:5" ht="12.75">
      <c r="A34" s="89"/>
      <c r="B34" s="40"/>
      <c r="C34" s="89"/>
      <c r="D34" s="89"/>
      <c r="E34" s="90"/>
    </row>
  </sheetData>
  <mergeCells count="8">
    <mergeCell ref="B1:E1"/>
    <mergeCell ref="A2:E2"/>
    <mergeCell ref="A3:E3"/>
    <mergeCell ref="G7:G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6" sqref="G6:G16"/>
    </sheetView>
  </sheetViews>
  <sheetFormatPr defaultColWidth="9.00390625" defaultRowHeight="12.75"/>
  <cols>
    <col min="1" max="1" width="3.75390625" style="2" customWidth="1"/>
    <col min="2" max="2" width="4.00390625" style="3" customWidth="1"/>
    <col min="3" max="3" width="32.25390625" style="2" customWidth="1"/>
    <col min="4" max="4" width="7.00390625" style="2" customWidth="1"/>
    <col min="5" max="5" width="6.625" style="0" customWidth="1"/>
    <col min="6" max="6" width="10.625" style="0" customWidth="1"/>
    <col min="7" max="7" width="7.625" style="0" customWidth="1"/>
  </cols>
  <sheetData>
    <row r="1" spans="1:5" ht="15">
      <c r="A1"/>
      <c r="B1"/>
      <c r="C1" s="48" t="s">
        <v>109</v>
      </c>
      <c r="D1" s="91"/>
      <c r="E1" s="91"/>
    </row>
    <row r="2" spans="1:5" ht="15">
      <c r="A2"/>
      <c r="B2"/>
      <c r="C2" s="91" t="s">
        <v>110</v>
      </c>
      <c r="D2" s="91"/>
      <c r="E2" s="91"/>
    </row>
    <row r="3" spans="1:5" ht="15">
      <c r="A3"/>
      <c r="B3"/>
      <c r="C3" s="48" t="s">
        <v>47</v>
      </c>
      <c r="D3" s="91"/>
      <c r="E3" s="91"/>
    </row>
    <row r="4" spans="1:4" ht="12.75">
      <c r="A4"/>
      <c r="B4"/>
      <c r="C4"/>
      <c r="D4"/>
    </row>
    <row r="5" spans="1:8" ht="21.75" customHeight="1">
      <c r="A5" s="49"/>
      <c r="B5" s="50" t="s">
        <v>23</v>
      </c>
      <c r="C5" s="51" t="s">
        <v>0</v>
      </c>
      <c r="D5" s="46" t="s">
        <v>24</v>
      </c>
      <c r="E5" s="46" t="s">
        <v>4</v>
      </c>
      <c r="F5" s="46" t="s">
        <v>25</v>
      </c>
      <c r="G5" s="46" t="s">
        <v>6</v>
      </c>
      <c r="H5" s="46" t="s">
        <v>7</v>
      </c>
    </row>
    <row r="6" spans="1:8" ht="25.5">
      <c r="A6" s="60"/>
      <c r="B6" s="43">
        <v>1</v>
      </c>
      <c r="C6" s="17" t="s">
        <v>111</v>
      </c>
      <c r="D6" s="36" t="s">
        <v>3</v>
      </c>
      <c r="E6" s="36">
        <v>1</v>
      </c>
      <c r="F6" s="17">
        <v>10685</v>
      </c>
      <c r="G6" s="12" t="s">
        <v>251</v>
      </c>
      <c r="H6" s="12" t="s">
        <v>8</v>
      </c>
    </row>
    <row r="7" spans="1:8" ht="12.75">
      <c r="A7"/>
      <c r="B7" s="43">
        <v>2</v>
      </c>
      <c r="C7" s="7" t="s">
        <v>112</v>
      </c>
      <c r="D7" s="6" t="s">
        <v>9</v>
      </c>
      <c r="E7" s="68" t="s">
        <v>63</v>
      </c>
      <c r="F7" s="92">
        <f>E7*20400</f>
        <v>20400</v>
      </c>
      <c r="G7" s="12"/>
      <c r="H7" s="12" t="s">
        <v>8</v>
      </c>
    </row>
    <row r="8" spans="1:8" ht="12.75">
      <c r="A8"/>
      <c r="B8" s="43">
        <v>3</v>
      </c>
      <c r="C8" s="7" t="s">
        <v>113</v>
      </c>
      <c r="D8" s="6" t="s">
        <v>9</v>
      </c>
      <c r="E8" s="68" t="s">
        <v>114</v>
      </c>
      <c r="F8" s="92">
        <f>E8*636</f>
        <v>7632</v>
      </c>
      <c r="G8" s="12" t="s">
        <v>257</v>
      </c>
      <c r="H8" s="12" t="s">
        <v>8</v>
      </c>
    </row>
    <row r="9" spans="1:8" ht="12.75">
      <c r="A9"/>
      <c r="B9" s="43">
        <v>4</v>
      </c>
      <c r="C9" s="7" t="s">
        <v>14</v>
      </c>
      <c r="D9" s="6" t="s">
        <v>9</v>
      </c>
      <c r="E9" s="68" t="s">
        <v>72</v>
      </c>
      <c r="F9" s="92">
        <f>E9*3360</f>
        <v>13440</v>
      </c>
      <c r="G9" s="12" t="s">
        <v>257</v>
      </c>
      <c r="H9" s="12" t="s">
        <v>8</v>
      </c>
    </row>
    <row r="10" spans="1:8" ht="12.75">
      <c r="A10"/>
      <c r="B10" s="43">
        <v>5</v>
      </c>
      <c r="C10" s="93" t="s">
        <v>115</v>
      </c>
      <c r="D10" s="6" t="s">
        <v>9</v>
      </c>
      <c r="E10" s="68" t="s">
        <v>114</v>
      </c>
      <c r="F10" s="92">
        <f>E10*324</f>
        <v>3888</v>
      </c>
      <c r="G10" s="12" t="s">
        <v>257</v>
      </c>
      <c r="H10" s="12" t="s">
        <v>8</v>
      </c>
    </row>
    <row r="11" spans="1:8" ht="12.75">
      <c r="A11"/>
      <c r="B11" s="43">
        <v>6</v>
      </c>
      <c r="C11" s="7" t="s">
        <v>99</v>
      </c>
      <c r="D11" s="6" t="s">
        <v>9</v>
      </c>
      <c r="E11" s="68" t="s">
        <v>116</v>
      </c>
      <c r="F11" s="92">
        <f>E11*1068</f>
        <v>2136</v>
      </c>
      <c r="G11" s="12" t="s">
        <v>257</v>
      </c>
      <c r="H11" s="12" t="s">
        <v>8</v>
      </c>
    </row>
    <row r="12" spans="1:8" ht="12.75">
      <c r="A12"/>
      <c r="B12" s="43">
        <v>7</v>
      </c>
      <c r="C12" s="7" t="s">
        <v>100</v>
      </c>
      <c r="D12" s="6" t="s">
        <v>9</v>
      </c>
      <c r="E12" s="68" t="s">
        <v>63</v>
      </c>
      <c r="F12" s="92">
        <f>E12*840</f>
        <v>840</v>
      </c>
      <c r="G12" s="12" t="s">
        <v>257</v>
      </c>
      <c r="H12" s="12" t="s">
        <v>8</v>
      </c>
    </row>
    <row r="13" spans="1:8" ht="12.75">
      <c r="A13"/>
      <c r="B13" s="43">
        <v>8</v>
      </c>
      <c r="C13" s="7" t="s">
        <v>75</v>
      </c>
      <c r="D13" s="6" t="s">
        <v>2</v>
      </c>
      <c r="E13" s="68" t="s">
        <v>117</v>
      </c>
      <c r="F13" s="92">
        <f>E13*497</f>
        <v>9940</v>
      </c>
      <c r="G13" s="12" t="s">
        <v>256</v>
      </c>
      <c r="H13" s="12" t="s">
        <v>8</v>
      </c>
    </row>
    <row r="14" spans="1:8" ht="12.75">
      <c r="A14"/>
      <c r="B14" s="43">
        <v>9</v>
      </c>
      <c r="C14" s="7" t="s">
        <v>11</v>
      </c>
      <c r="D14" s="6" t="s">
        <v>9</v>
      </c>
      <c r="E14" s="68" t="s">
        <v>70</v>
      </c>
      <c r="F14" s="92">
        <f>E14*1068</f>
        <v>5340</v>
      </c>
      <c r="G14" s="12" t="s">
        <v>257</v>
      </c>
      <c r="H14" s="12" t="s">
        <v>8</v>
      </c>
    </row>
    <row r="15" spans="1:8" ht="12.75">
      <c r="A15"/>
      <c r="B15" s="43">
        <v>10</v>
      </c>
      <c r="C15" s="7" t="s">
        <v>118</v>
      </c>
      <c r="D15" s="6" t="s">
        <v>9</v>
      </c>
      <c r="E15" s="68" t="s">
        <v>116</v>
      </c>
      <c r="F15" s="92">
        <f>E15*324</f>
        <v>648</v>
      </c>
      <c r="G15" s="12" t="s">
        <v>257</v>
      </c>
      <c r="H15" s="12" t="s">
        <v>8</v>
      </c>
    </row>
    <row r="16" spans="1:8" ht="12.75">
      <c r="A16"/>
      <c r="B16" s="43">
        <v>11</v>
      </c>
      <c r="C16" s="7" t="s">
        <v>103</v>
      </c>
      <c r="D16" s="6" t="s">
        <v>9</v>
      </c>
      <c r="E16" s="68" t="s">
        <v>63</v>
      </c>
      <c r="F16" s="92">
        <f>E16*5700</f>
        <v>5700</v>
      </c>
      <c r="G16" s="12" t="s">
        <v>178</v>
      </c>
      <c r="H16" s="12" t="s">
        <v>8</v>
      </c>
    </row>
    <row r="17" spans="1:8" ht="12.75">
      <c r="A17"/>
      <c r="B17" s="43"/>
      <c r="C17" s="7"/>
      <c r="D17" s="6"/>
      <c r="E17" s="68"/>
      <c r="F17" s="92"/>
      <c r="G17" s="12"/>
      <c r="H17" s="12"/>
    </row>
    <row r="18" spans="1:8" ht="12.75">
      <c r="A18"/>
      <c r="B18" s="43"/>
      <c r="C18" s="27" t="s">
        <v>119</v>
      </c>
      <c r="D18" s="20" t="s">
        <v>1</v>
      </c>
      <c r="E18" s="73"/>
      <c r="F18" s="94" t="s">
        <v>120</v>
      </c>
      <c r="G18" s="12"/>
      <c r="H18" s="12"/>
    </row>
    <row r="19" spans="1:8" ht="12.75">
      <c r="A19"/>
      <c r="B19" s="43"/>
      <c r="C19" s="27" t="s">
        <v>80</v>
      </c>
      <c r="D19" s="20" t="s">
        <v>1</v>
      </c>
      <c r="E19" s="73"/>
      <c r="F19" s="94" t="s">
        <v>121</v>
      </c>
      <c r="G19" s="12"/>
      <c r="H19" s="12"/>
    </row>
    <row r="20" spans="1:8" ht="12.75">
      <c r="A20"/>
      <c r="B20" s="43"/>
      <c r="C20" s="27" t="s">
        <v>122</v>
      </c>
      <c r="D20" s="20" t="s">
        <v>1</v>
      </c>
      <c r="E20" s="73"/>
      <c r="F20" s="94" t="s">
        <v>123</v>
      </c>
      <c r="G20" s="12"/>
      <c r="H20" s="12"/>
    </row>
    <row r="21" spans="1:8" ht="12.75">
      <c r="A21"/>
      <c r="B21" s="43"/>
      <c r="C21" s="27" t="s">
        <v>42</v>
      </c>
      <c r="D21" s="20" t="s">
        <v>1</v>
      </c>
      <c r="E21" s="73"/>
      <c r="F21" s="94" t="s">
        <v>124</v>
      </c>
      <c r="G21" s="12"/>
      <c r="H21" s="12"/>
    </row>
    <row r="22" spans="1:8" ht="12.75">
      <c r="A22"/>
      <c r="B22" s="43"/>
      <c r="C22" s="86" t="s">
        <v>125</v>
      </c>
      <c r="D22" s="24" t="s">
        <v>57</v>
      </c>
      <c r="E22" s="17"/>
      <c r="F22" s="9">
        <v>77678.28</v>
      </c>
      <c r="G22" s="7"/>
      <c r="H22" s="7"/>
    </row>
    <row r="23" spans="1:8" ht="12.75">
      <c r="A23"/>
      <c r="B23" s="95"/>
      <c r="C23" s="40"/>
      <c r="D23" s="96"/>
      <c r="E23" s="52"/>
      <c r="F23" s="98"/>
      <c r="G23" s="42"/>
      <c r="H23" s="4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10" sqref="F10:F23"/>
    </sheetView>
  </sheetViews>
  <sheetFormatPr defaultColWidth="9.00390625" defaultRowHeight="12.75"/>
  <cols>
    <col min="1" max="1" width="3.75390625" style="2" customWidth="1"/>
    <col min="2" max="2" width="36.75390625" style="3" customWidth="1"/>
    <col min="3" max="3" width="4.75390625" style="2" customWidth="1"/>
    <col min="4" max="4" width="7.00390625" style="2" customWidth="1"/>
    <col min="5" max="5" width="12.125" style="0" customWidth="1"/>
    <col min="6" max="6" width="10.625" style="0" customWidth="1"/>
    <col min="7" max="7" width="8.125" style="0" customWidth="1"/>
  </cols>
  <sheetData>
    <row r="1" spans="4:5" ht="12.75">
      <c r="D1" s="14"/>
      <c r="E1" s="14"/>
    </row>
    <row r="4" spans="1:5" ht="12.75">
      <c r="A4" s="157" t="s">
        <v>126</v>
      </c>
      <c r="B4" s="157"/>
      <c r="C4" s="157"/>
      <c r="D4" s="157"/>
      <c r="E4" s="154"/>
    </row>
    <row r="5" spans="1:5" ht="12.75">
      <c r="A5" s="157" t="s">
        <v>127</v>
      </c>
      <c r="B5" s="157"/>
      <c r="C5" s="157"/>
      <c r="D5" s="157"/>
      <c r="E5" s="154"/>
    </row>
    <row r="6" spans="1:5" ht="12.75" customHeight="1">
      <c r="A6" s="157" t="s">
        <v>88</v>
      </c>
      <c r="B6" s="157"/>
      <c r="C6" s="157"/>
      <c r="D6" s="157"/>
      <c r="E6" s="154" t="s">
        <v>12</v>
      </c>
    </row>
    <row r="7" spans="1:4" ht="12.75" customHeight="1">
      <c r="A7" s="1"/>
      <c r="B7" s="1"/>
      <c r="C7" s="1"/>
      <c r="D7" s="1"/>
    </row>
    <row r="8" spans="1:4" ht="12.75">
      <c r="A8" s="1"/>
      <c r="B8" s="4"/>
      <c r="C8" s="1"/>
      <c r="D8" s="1"/>
    </row>
    <row r="9" spans="1:7" ht="33.75">
      <c r="A9" s="46" t="s">
        <v>23</v>
      </c>
      <c r="B9" s="51" t="s">
        <v>0</v>
      </c>
      <c r="C9" s="99" t="s">
        <v>24</v>
      </c>
      <c r="D9" s="99" t="s">
        <v>4</v>
      </c>
      <c r="E9" s="99" t="s">
        <v>25</v>
      </c>
      <c r="F9" s="99" t="s">
        <v>6</v>
      </c>
      <c r="G9" s="99" t="s">
        <v>7</v>
      </c>
    </row>
    <row r="10" spans="1:7" ht="12.75">
      <c r="A10" s="29">
        <v>1</v>
      </c>
      <c r="B10" s="18" t="s">
        <v>128</v>
      </c>
      <c r="C10" s="16" t="s">
        <v>5</v>
      </c>
      <c r="D10" s="16">
        <v>20</v>
      </c>
      <c r="E10" s="18">
        <f>D10*758</f>
        <v>15160</v>
      </c>
      <c r="F10" s="66" t="s">
        <v>169</v>
      </c>
      <c r="G10" s="12" t="s">
        <v>8</v>
      </c>
    </row>
    <row r="11" spans="1:7" ht="12.75">
      <c r="A11" s="29">
        <v>2</v>
      </c>
      <c r="B11" s="18" t="s">
        <v>129</v>
      </c>
      <c r="C11" s="16" t="s">
        <v>16</v>
      </c>
      <c r="D11" s="45">
        <v>2</v>
      </c>
      <c r="E11" s="100">
        <f>D11*85000</f>
        <v>170000</v>
      </c>
      <c r="F11" s="7" t="s">
        <v>258</v>
      </c>
      <c r="G11" s="12" t="s">
        <v>8</v>
      </c>
    </row>
    <row r="12" spans="1:7" ht="12.75">
      <c r="A12" s="29">
        <v>3</v>
      </c>
      <c r="B12" s="18" t="s">
        <v>130</v>
      </c>
      <c r="C12" s="16" t="s">
        <v>5</v>
      </c>
      <c r="D12" s="45">
        <v>10</v>
      </c>
      <c r="E12" s="100">
        <f>D12*360</f>
        <v>3600</v>
      </c>
      <c r="F12" s="7" t="s">
        <v>258</v>
      </c>
      <c r="G12" s="12" t="s">
        <v>8</v>
      </c>
    </row>
    <row r="13" spans="1:7" ht="12.75">
      <c r="A13" s="29">
        <v>4</v>
      </c>
      <c r="B13" s="18" t="s">
        <v>97</v>
      </c>
      <c r="C13" s="16" t="s">
        <v>9</v>
      </c>
      <c r="D13" s="45">
        <v>5</v>
      </c>
      <c r="E13" s="100">
        <f>D13*4643</f>
        <v>23215</v>
      </c>
      <c r="F13" s="7" t="s">
        <v>184</v>
      </c>
      <c r="G13" s="12" t="s">
        <v>8</v>
      </c>
    </row>
    <row r="14" spans="1:7" ht="12.75">
      <c r="A14" s="29">
        <v>5</v>
      </c>
      <c r="B14" s="18" t="s">
        <v>131</v>
      </c>
      <c r="C14" s="16" t="s">
        <v>10</v>
      </c>
      <c r="D14" s="45">
        <v>15</v>
      </c>
      <c r="E14" s="100">
        <f>D14*1244</f>
        <v>18660</v>
      </c>
      <c r="F14" s="72" t="s">
        <v>259</v>
      </c>
      <c r="G14" s="12" t="s">
        <v>8</v>
      </c>
    </row>
    <row r="15" spans="1:7" ht="12.75">
      <c r="A15" s="29">
        <v>6</v>
      </c>
      <c r="B15" s="18" t="s">
        <v>113</v>
      </c>
      <c r="C15" s="16" t="s">
        <v>9</v>
      </c>
      <c r="D15" s="45">
        <v>6</v>
      </c>
      <c r="E15" s="100">
        <f>D15*636</f>
        <v>3816</v>
      </c>
      <c r="F15" s="7" t="s">
        <v>259</v>
      </c>
      <c r="G15" s="12" t="s">
        <v>8</v>
      </c>
    </row>
    <row r="16" spans="1:7" ht="12.75">
      <c r="A16" s="29">
        <v>7</v>
      </c>
      <c r="B16" s="18" t="s">
        <v>69</v>
      </c>
      <c r="C16" s="16" t="s">
        <v>10</v>
      </c>
      <c r="D16" s="45">
        <v>10</v>
      </c>
      <c r="E16" s="100">
        <f>D16*960</f>
        <v>9600</v>
      </c>
      <c r="F16" s="72" t="s">
        <v>184</v>
      </c>
      <c r="G16" s="12" t="s">
        <v>8</v>
      </c>
    </row>
    <row r="17" spans="1:7" ht="12.75">
      <c r="A17" s="29">
        <v>8</v>
      </c>
      <c r="B17" s="18" t="s">
        <v>14</v>
      </c>
      <c r="C17" s="16" t="s">
        <v>9</v>
      </c>
      <c r="D17" s="45">
        <v>4</v>
      </c>
      <c r="E17" s="100">
        <f>D17*3360</f>
        <v>13440</v>
      </c>
      <c r="F17" s="7" t="s">
        <v>256</v>
      </c>
      <c r="G17" s="12" t="s">
        <v>8</v>
      </c>
    </row>
    <row r="18" spans="1:7" ht="12.75">
      <c r="A18" s="22">
        <v>9</v>
      </c>
      <c r="B18" s="93" t="s">
        <v>132</v>
      </c>
      <c r="C18" s="6" t="s">
        <v>9</v>
      </c>
      <c r="D18" s="28">
        <v>2</v>
      </c>
      <c r="E18" s="37">
        <f>D18*840</f>
        <v>1680</v>
      </c>
      <c r="F18" s="7" t="s">
        <v>259</v>
      </c>
      <c r="G18" s="12" t="s">
        <v>8</v>
      </c>
    </row>
    <row r="19" spans="1:7" ht="12.75">
      <c r="A19" s="22">
        <v>10</v>
      </c>
      <c r="B19" s="7" t="s">
        <v>133</v>
      </c>
      <c r="C19" s="6" t="s">
        <v>9</v>
      </c>
      <c r="D19" s="28">
        <v>20</v>
      </c>
      <c r="E19" s="37">
        <f>D19*612</f>
        <v>12240</v>
      </c>
      <c r="F19" s="7" t="s">
        <v>259</v>
      </c>
      <c r="G19" s="12" t="s">
        <v>8</v>
      </c>
    </row>
    <row r="20" spans="1:7" ht="12.75">
      <c r="A20" s="22">
        <v>11</v>
      </c>
      <c r="B20" s="7" t="s">
        <v>103</v>
      </c>
      <c r="C20" s="6" t="s">
        <v>9</v>
      </c>
      <c r="D20" s="28">
        <v>1</v>
      </c>
      <c r="E20" s="37">
        <f>D20*4700</f>
        <v>4700</v>
      </c>
      <c r="F20" s="72" t="s">
        <v>256</v>
      </c>
      <c r="G20" s="12" t="s">
        <v>8</v>
      </c>
    </row>
    <row r="21" spans="1:7" ht="12.75">
      <c r="A21" s="22">
        <v>12</v>
      </c>
      <c r="B21" s="7" t="s">
        <v>104</v>
      </c>
      <c r="C21" s="6" t="s">
        <v>9</v>
      </c>
      <c r="D21" s="32">
        <v>12</v>
      </c>
      <c r="E21" s="37">
        <f>D21*3762</f>
        <v>45144</v>
      </c>
      <c r="F21" s="7" t="s">
        <v>256</v>
      </c>
      <c r="G21" s="12" t="s">
        <v>8</v>
      </c>
    </row>
    <row r="22" spans="1:7" ht="12.75">
      <c r="A22" s="22">
        <v>13</v>
      </c>
      <c r="B22" s="7" t="s">
        <v>134</v>
      </c>
      <c r="C22" s="6" t="s">
        <v>3</v>
      </c>
      <c r="D22" s="13">
        <v>3</v>
      </c>
      <c r="E22" s="100">
        <v>8640</v>
      </c>
      <c r="F22" s="72" t="s">
        <v>258</v>
      </c>
      <c r="G22" s="12" t="s">
        <v>8</v>
      </c>
    </row>
    <row r="23" spans="1:7" ht="12.75">
      <c r="A23" s="22">
        <v>14</v>
      </c>
      <c r="B23" s="44" t="s">
        <v>135</v>
      </c>
      <c r="C23" s="10"/>
      <c r="D23" s="45"/>
      <c r="E23" s="101">
        <v>167801</v>
      </c>
      <c r="F23" s="72" t="s">
        <v>183</v>
      </c>
      <c r="G23" s="12" t="s">
        <v>8</v>
      </c>
    </row>
    <row r="24" spans="1:7" ht="25.5">
      <c r="A24" s="78"/>
      <c r="B24" s="79" t="s">
        <v>40</v>
      </c>
      <c r="C24" s="102" t="s">
        <v>57</v>
      </c>
      <c r="D24" s="23"/>
      <c r="E24" s="80">
        <f>SUM(E10:E22)</f>
        <v>329895</v>
      </c>
      <c r="F24" s="7"/>
      <c r="G24" s="7"/>
    </row>
    <row r="25" spans="1:7" ht="12.75">
      <c r="A25" s="78"/>
      <c r="B25" s="79"/>
      <c r="C25" s="102"/>
      <c r="D25" s="23"/>
      <c r="E25" s="80"/>
      <c r="F25" s="74"/>
      <c r="G25" s="74"/>
    </row>
    <row r="26" spans="1:7" ht="12.75">
      <c r="A26" s="78"/>
      <c r="B26" s="79" t="s">
        <v>136</v>
      </c>
      <c r="C26" s="102" t="s">
        <v>1</v>
      </c>
      <c r="D26" s="23"/>
      <c r="E26" s="80">
        <v>290174</v>
      </c>
      <c r="F26" s="74"/>
      <c r="G26" s="74"/>
    </row>
    <row r="27" spans="1:7" ht="12.75">
      <c r="A27" s="78"/>
      <c r="B27" s="79" t="s">
        <v>44</v>
      </c>
      <c r="C27" s="102" t="s">
        <v>1</v>
      </c>
      <c r="D27" s="23"/>
      <c r="E27" s="80">
        <v>51109.19</v>
      </c>
      <c r="F27" s="74"/>
      <c r="G27" s="74"/>
    </row>
    <row r="28" spans="1:7" ht="12.75">
      <c r="A28" s="78"/>
      <c r="B28" s="79" t="s">
        <v>54</v>
      </c>
      <c r="C28" s="102" t="s">
        <v>1</v>
      </c>
      <c r="D28" s="23"/>
      <c r="E28" s="80">
        <v>29017.41</v>
      </c>
      <c r="F28" s="74"/>
      <c r="G28" s="74"/>
    </row>
    <row r="29" spans="1:7" ht="12.75">
      <c r="A29" s="85"/>
      <c r="B29" s="86" t="s">
        <v>137</v>
      </c>
      <c r="C29" s="24" t="s">
        <v>1</v>
      </c>
      <c r="D29" s="103"/>
      <c r="E29" s="9">
        <v>312265.88</v>
      </c>
      <c r="F29" s="7"/>
      <c r="G29" s="7"/>
    </row>
  </sheetData>
  <mergeCells count="3">
    <mergeCell ref="A6:E6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F8" sqref="F8:F18"/>
    </sheetView>
  </sheetViews>
  <sheetFormatPr defaultColWidth="9.00390625" defaultRowHeight="12.75"/>
  <cols>
    <col min="1" max="1" width="4.75390625" style="2" customWidth="1"/>
    <col min="2" max="2" width="37.375" style="3" customWidth="1"/>
    <col min="3" max="3" width="5.75390625" style="2" customWidth="1"/>
    <col min="4" max="4" width="7.00390625" style="2" customWidth="1"/>
    <col min="5" max="5" width="11.75390625" style="0" customWidth="1"/>
    <col min="6" max="6" width="7.75390625" style="0" customWidth="1"/>
    <col min="7" max="7" width="8.125" style="0" customWidth="1"/>
    <col min="8" max="8" width="7.375" style="0" customWidth="1"/>
  </cols>
  <sheetData>
    <row r="2" spans="1:5" ht="15">
      <c r="A2" s="75"/>
      <c r="B2" s="153" t="s">
        <v>20</v>
      </c>
      <c r="C2" s="154"/>
      <c r="D2" s="154"/>
      <c r="E2" s="154"/>
    </row>
    <row r="3" spans="1:5" ht="12.75">
      <c r="A3" s="157" t="s">
        <v>138</v>
      </c>
      <c r="B3" s="157"/>
      <c r="C3" s="157"/>
      <c r="D3" s="157"/>
      <c r="E3" s="154"/>
    </row>
    <row r="4" spans="1:5" ht="12.75" customHeight="1">
      <c r="A4" s="157" t="s">
        <v>88</v>
      </c>
      <c r="B4" s="157"/>
      <c r="C4" s="157"/>
      <c r="D4" s="157"/>
      <c r="E4" s="154" t="s">
        <v>12</v>
      </c>
    </row>
    <row r="5" spans="1:4" ht="12.75" customHeight="1">
      <c r="A5" s="1"/>
      <c r="B5" s="1"/>
      <c r="C5" s="1"/>
      <c r="D5" s="1"/>
    </row>
    <row r="6" spans="1:4" ht="12.75">
      <c r="A6" s="1"/>
      <c r="B6" s="4"/>
      <c r="C6" s="1"/>
      <c r="D6" s="1"/>
    </row>
    <row r="7" spans="1:7" ht="33.75">
      <c r="A7" s="58" t="s">
        <v>23</v>
      </c>
      <c r="B7" s="59" t="s">
        <v>0</v>
      </c>
      <c r="C7" s="11" t="s">
        <v>24</v>
      </c>
      <c r="D7" s="11" t="s">
        <v>4</v>
      </c>
      <c r="E7" s="11" t="s">
        <v>25</v>
      </c>
      <c r="F7" s="11" t="s">
        <v>6</v>
      </c>
      <c r="G7" s="11" t="s">
        <v>7</v>
      </c>
    </row>
    <row r="8" spans="1:7" ht="12.75">
      <c r="A8" s="47">
        <v>1</v>
      </c>
      <c r="B8" s="35" t="s">
        <v>15</v>
      </c>
      <c r="C8" s="16" t="s">
        <v>16</v>
      </c>
      <c r="D8" s="16">
        <v>1</v>
      </c>
      <c r="E8" s="18">
        <v>60000</v>
      </c>
      <c r="F8" s="66" t="s">
        <v>183</v>
      </c>
      <c r="G8" s="12" t="s">
        <v>8</v>
      </c>
    </row>
    <row r="9" spans="1:7" ht="12.75">
      <c r="A9" s="47">
        <v>2</v>
      </c>
      <c r="B9" s="18" t="s">
        <v>139</v>
      </c>
      <c r="C9" s="16" t="s">
        <v>3</v>
      </c>
      <c r="D9" s="16">
        <v>1</v>
      </c>
      <c r="E9" s="18">
        <f>D9*2500</f>
        <v>2500</v>
      </c>
      <c r="F9" s="72" t="s">
        <v>256</v>
      </c>
      <c r="G9" s="12" t="s">
        <v>8</v>
      </c>
    </row>
    <row r="10" spans="1:7" ht="12.75">
      <c r="A10" s="34">
        <v>3</v>
      </c>
      <c r="B10" s="18" t="s">
        <v>140</v>
      </c>
      <c r="C10" s="16" t="s">
        <v>3</v>
      </c>
      <c r="D10" s="16">
        <v>1</v>
      </c>
      <c r="E10" s="18">
        <f>D10*6230</f>
        <v>6230</v>
      </c>
      <c r="F10" s="72" t="s">
        <v>256</v>
      </c>
      <c r="G10" s="12" t="s">
        <v>8</v>
      </c>
    </row>
    <row r="11" spans="1:7" ht="12.75">
      <c r="A11" s="34">
        <v>4</v>
      </c>
      <c r="B11" s="18" t="s">
        <v>113</v>
      </c>
      <c r="C11" s="16" t="s">
        <v>9</v>
      </c>
      <c r="D11" s="16">
        <v>8</v>
      </c>
      <c r="E11" s="18">
        <f>D11*636</f>
        <v>5088</v>
      </c>
      <c r="F11" s="72" t="s">
        <v>256</v>
      </c>
      <c r="G11" s="12" t="s">
        <v>8</v>
      </c>
    </row>
    <row r="12" spans="1:7" ht="12.75">
      <c r="A12" s="34">
        <v>5</v>
      </c>
      <c r="B12" s="18" t="s">
        <v>141</v>
      </c>
      <c r="C12" s="16" t="s">
        <v>9</v>
      </c>
      <c r="D12" s="16">
        <v>1</v>
      </c>
      <c r="E12" s="18">
        <f>D12*16980</f>
        <v>16980</v>
      </c>
      <c r="F12" s="7" t="s">
        <v>261</v>
      </c>
      <c r="G12" s="12" t="s">
        <v>8</v>
      </c>
    </row>
    <row r="13" spans="1:7" ht="12.75">
      <c r="A13" s="47">
        <v>6</v>
      </c>
      <c r="B13" s="18" t="s">
        <v>142</v>
      </c>
      <c r="C13" s="16" t="s">
        <v>9</v>
      </c>
      <c r="D13" s="16">
        <v>4</v>
      </c>
      <c r="E13" s="18">
        <f>D13*3360</f>
        <v>13440</v>
      </c>
      <c r="F13" s="72" t="s">
        <v>259</v>
      </c>
      <c r="G13" s="12" t="s">
        <v>8</v>
      </c>
    </row>
    <row r="14" spans="1:7" ht="12.75">
      <c r="A14" s="47">
        <v>7</v>
      </c>
      <c r="B14" s="18" t="s">
        <v>132</v>
      </c>
      <c r="C14" s="16" t="s">
        <v>9</v>
      </c>
      <c r="D14" s="16">
        <v>17</v>
      </c>
      <c r="E14" s="18">
        <f>D14*840</f>
        <v>14280</v>
      </c>
      <c r="F14" s="7" t="s">
        <v>259</v>
      </c>
      <c r="G14" s="12" t="s">
        <v>8</v>
      </c>
    </row>
    <row r="15" spans="1:7" ht="12.75">
      <c r="A15" s="34">
        <v>8</v>
      </c>
      <c r="B15" s="18" t="s">
        <v>143</v>
      </c>
      <c r="C15" s="16" t="s">
        <v>9</v>
      </c>
      <c r="D15" s="16">
        <v>7</v>
      </c>
      <c r="E15" s="18">
        <f>D15*636</f>
        <v>4452</v>
      </c>
      <c r="F15" s="72" t="s">
        <v>259</v>
      </c>
      <c r="G15" s="12" t="s">
        <v>8</v>
      </c>
    </row>
    <row r="16" spans="1:7" ht="12.75">
      <c r="A16" s="34">
        <v>9</v>
      </c>
      <c r="B16" s="18" t="s">
        <v>101</v>
      </c>
      <c r="C16" s="16" t="s">
        <v>9</v>
      </c>
      <c r="D16" s="16">
        <v>4</v>
      </c>
      <c r="E16" s="18">
        <f>D16*4320</f>
        <v>17280</v>
      </c>
      <c r="F16" s="7" t="s">
        <v>259</v>
      </c>
      <c r="G16" s="12" t="s">
        <v>8</v>
      </c>
    </row>
    <row r="17" spans="1:7" ht="12.75">
      <c r="A17" s="47">
        <v>10</v>
      </c>
      <c r="B17" s="18" t="s">
        <v>144</v>
      </c>
      <c r="C17" s="16" t="s">
        <v>2</v>
      </c>
      <c r="D17" s="16">
        <v>24</v>
      </c>
      <c r="E17" s="18">
        <v>10080</v>
      </c>
      <c r="F17" s="72" t="s">
        <v>256</v>
      </c>
      <c r="G17" s="12" t="s">
        <v>8</v>
      </c>
    </row>
    <row r="18" spans="1:7" ht="12.75">
      <c r="A18" s="34">
        <v>11</v>
      </c>
      <c r="B18" s="18" t="s">
        <v>145</v>
      </c>
      <c r="C18" s="16" t="s">
        <v>9</v>
      </c>
      <c r="D18" s="16">
        <v>10</v>
      </c>
      <c r="E18" s="18">
        <v>12000</v>
      </c>
      <c r="F18" s="7" t="s">
        <v>255</v>
      </c>
      <c r="G18" s="12" t="s">
        <v>8</v>
      </c>
    </row>
    <row r="19" spans="1:7" s="31" customFormat="1" ht="12.75">
      <c r="A19" s="21"/>
      <c r="B19" s="104" t="s">
        <v>146</v>
      </c>
      <c r="C19" s="105" t="s">
        <v>1</v>
      </c>
      <c r="D19" s="105"/>
      <c r="E19" s="106">
        <v>162330</v>
      </c>
      <c r="F19" s="27"/>
      <c r="G19" s="27"/>
    </row>
    <row r="20" spans="1:7" ht="12.75">
      <c r="A20" s="47"/>
      <c r="B20" s="18" t="s">
        <v>147</v>
      </c>
      <c r="C20" s="16" t="s">
        <v>1</v>
      </c>
      <c r="D20" s="16"/>
      <c r="E20" s="107">
        <v>181710</v>
      </c>
      <c r="F20" s="72"/>
      <c r="G20" s="72"/>
    </row>
    <row r="21" spans="1:7" ht="12.75">
      <c r="A21" s="47"/>
      <c r="B21" s="18" t="s">
        <v>148</v>
      </c>
      <c r="C21" s="16" t="s">
        <v>1</v>
      </c>
      <c r="D21" s="16"/>
      <c r="E21" s="107">
        <v>8857.69</v>
      </c>
      <c r="F21" s="7"/>
      <c r="G21" s="7"/>
    </row>
    <row r="22" spans="1:7" ht="12.75">
      <c r="A22" s="29"/>
      <c r="B22" s="107" t="s">
        <v>42</v>
      </c>
      <c r="C22" s="15" t="s">
        <v>1</v>
      </c>
      <c r="D22" s="15"/>
      <c r="E22" s="107">
        <v>18171</v>
      </c>
      <c r="F22" s="72"/>
      <c r="G22" s="72"/>
    </row>
    <row r="23" spans="1:7" ht="12.75">
      <c r="A23" s="85"/>
      <c r="B23" s="86" t="s">
        <v>40</v>
      </c>
      <c r="C23" s="24" t="s">
        <v>57</v>
      </c>
      <c r="D23" s="103"/>
      <c r="E23" s="9">
        <v>154681.31</v>
      </c>
      <c r="F23" s="7"/>
      <c r="G23" s="7"/>
    </row>
    <row r="24" spans="1:7" ht="12.75">
      <c r="A24" s="39"/>
      <c r="B24" s="40"/>
      <c r="C24" s="96"/>
      <c r="D24" s="41"/>
      <c r="E24" s="98"/>
      <c r="F24" s="42"/>
      <c r="G24" s="42"/>
    </row>
  </sheetData>
  <mergeCells count="3">
    <mergeCell ref="A3:E3"/>
    <mergeCell ref="A4:E4"/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4">
      <selection activeCell="G7" sqref="G7:G20"/>
    </sheetView>
  </sheetViews>
  <sheetFormatPr defaultColWidth="9.00390625" defaultRowHeight="12.75"/>
  <cols>
    <col min="1" max="1" width="3.75390625" style="2" customWidth="1"/>
    <col min="2" max="2" width="4.00390625" style="3" customWidth="1"/>
    <col min="3" max="3" width="40.875" style="2" customWidth="1"/>
    <col min="4" max="4" width="7.00390625" style="2" customWidth="1"/>
    <col min="5" max="5" width="7.125" style="0" customWidth="1"/>
    <col min="6" max="6" width="10.625" style="0" customWidth="1"/>
    <col min="7" max="7" width="8.125" style="0" customWidth="1"/>
  </cols>
  <sheetData>
    <row r="2" spans="1:7" ht="15">
      <c r="A2"/>
      <c r="B2"/>
      <c r="C2" s="153" t="s">
        <v>149</v>
      </c>
      <c r="D2" s="154"/>
      <c r="E2" s="154"/>
      <c r="F2" s="154"/>
      <c r="G2" s="154"/>
    </row>
    <row r="3" spans="1:7" ht="15">
      <c r="A3"/>
      <c r="B3"/>
      <c r="C3" s="153" t="s">
        <v>150</v>
      </c>
      <c r="D3" s="162"/>
      <c r="E3" s="162"/>
      <c r="F3" s="162"/>
      <c r="G3" s="162"/>
    </row>
    <row r="4" spans="1:7" ht="15">
      <c r="A4"/>
      <c r="B4"/>
      <c r="C4" s="153" t="s">
        <v>47</v>
      </c>
      <c r="D4" s="154"/>
      <c r="E4" s="154"/>
      <c r="F4" s="154"/>
      <c r="G4" s="154"/>
    </row>
    <row r="5" spans="1:7" ht="12.75">
      <c r="A5"/>
      <c r="B5"/>
      <c r="C5"/>
      <c r="D5"/>
      <c r="G5" s="52"/>
    </row>
    <row r="6" spans="1:8" ht="33.75">
      <c r="A6" s="49"/>
      <c r="B6" s="58" t="s">
        <v>23</v>
      </c>
      <c r="C6" s="59" t="s">
        <v>0</v>
      </c>
      <c r="D6" s="11" t="s">
        <v>24</v>
      </c>
      <c r="E6" s="11" t="s">
        <v>4</v>
      </c>
      <c r="F6" s="11" t="s">
        <v>25</v>
      </c>
      <c r="G6" s="11" t="s">
        <v>6</v>
      </c>
      <c r="H6" s="11" t="s">
        <v>7</v>
      </c>
    </row>
    <row r="7" spans="1:8" ht="29.25" customHeight="1">
      <c r="A7" s="52"/>
      <c r="B7" s="36">
        <v>1</v>
      </c>
      <c r="C7" s="17" t="s">
        <v>151</v>
      </c>
      <c r="D7" s="36" t="s">
        <v>2</v>
      </c>
      <c r="E7" s="36">
        <v>2.5</v>
      </c>
      <c r="F7" s="33">
        <v>1988</v>
      </c>
      <c r="G7" s="108" t="s">
        <v>252</v>
      </c>
      <c r="H7" s="12" t="s">
        <v>8</v>
      </c>
    </row>
    <row r="8" spans="1:8" ht="12.75">
      <c r="A8"/>
      <c r="B8" s="36">
        <v>2</v>
      </c>
      <c r="C8" s="17" t="s">
        <v>152</v>
      </c>
      <c r="D8" s="36" t="s">
        <v>2</v>
      </c>
      <c r="E8" s="36">
        <v>20</v>
      </c>
      <c r="F8" s="53">
        <v>16000</v>
      </c>
      <c r="G8" s="7"/>
      <c r="H8" s="12" t="s">
        <v>8</v>
      </c>
    </row>
    <row r="9" spans="1:8" ht="12.75">
      <c r="A9"/>
      <c r="B9" s="36">
        <v>3</v>
      </c>
      <c r="C9" s="17" t="s">
        <v>153</v>
      </c>
      <c r="D9" s="36" t="s">
        <v>3</v>
      </c>
      <c r="E9" s="36">
        <v>20</v>
      </c>
      <c r="F9" s="53">
        <v>10600</v>
      </c>
      <c r="G9" s="7" t="s">
        <v>259</v>
      </c>
      <c r="H9" s="12" t="s">
        <v>8</v>
      </c>
    </row>
    <row r="10" spans="1:8" ht="12.75">
      <c r="A10"/>
      <c r="B10" s="36">
        <v>4</v>
      </c>
      <c r="C10" s="7" t="s">
        <v>154</v>
      </c>
      <c r="D10" s="6" t="s">
        <v>10</v>
      </c>
      <c r="E10" s="36">
        <v>50</v>
      </c>
      <c r="F10" s="17">
        <f>E10*420</f>
        <v>21000</v>
      </c>
      <c r="G10" s="7"/>
      <c r="H10" s="12" t="s">
        <v>8</v>
      </c>
    </row>
    <row r="11" spans="1:8" ht="12.75">
      <c r="A11"/>
      <c r="B11" s="36">
        <v>5</v>
      </c>
      <c r="C11" s="7" t="s">
        <v>155</v>
      </c>
      <c r="D11" s="6" t="s">
        <v>5</v>
      </c>
      <c r="E11" s="36">
        <v>50</v>
      </c>
      <c r="F11" s="33">
        <f>E11*1800</f>
        <v>90000</v>
      </c>
      <c r="G11" s="7"/>
      <c r="H11" s="12" t="s">
        <v>8</v>
      </c>
    </row>
    <row r="12" spans="1:8" ht="12.75">
      <c r="A12"/>
      <c r="B12" s="36">
        <v>6</v>
      </c>
      <c r="C12" s="7" t="s">
        <v>156</v>
      </c>
      <c r="D12" s="6" t="s">
        <v>9</v>
      </c>
      <c r="E12" s="36">
        <v>7</v>
      </c>
      <c r="F12" s="17">
        <f>E12*1800</f>
        <v>12600</v>
      </c>
      <c r="G12" s="7" t="s">
        <v>183</v>
      </c>
      <c r="H12" s="12" t="s">
        <v>8</v>
      </c>
    </row>
    <row r="13" spans="1:8" ht="12.75">
      <c r="A13"/>
      <c r="B13" s="36">
        <v>7</v>
      </c>
      <c r="C13" s="7" t="s">
        <v>157</v>
      </c>
      <c r="D13" s="6" t="s">
        <v>9</v>
      </c>
      <c r="E13" s="36">
        <v>15</v>
      </c>
      <c r="F13" s="17">
        <f>E13*636</f>
        <v>9540</v>
      </c>
      <c r="G13" s="7" t="s">
        <v>256</v>
      </c>
      <c r="H13" s="12" t="s">
        <v>8</v>
      </c>
    </row>
    <row r="14" spans="1:8" ht="12.75">
      <c r="A14"/>
      <c r="B14" s="36">
        <v>8</v>
      </c>
      <c r="C14" s="18" t="s">
        <v>132</v>
      </c>
      <c r="D14" s="6" t="s">
        <v>9</v>
      </c>
      <c r="E14" s="36">
        <v>10</v>
      </c>
      <c r="F14" s="17">
        <f>E14*840</f>
        <v>8400</v>
      </c>
      <c r="G14" s="7" t="s">
        <v>256</v>
      </c>
      <c r="H14" s="12" t="s">
        <v>8</v>
      </c>
    </row>
    <row r="15" spans="1:8" ht="12.75">
      <c r="A15"/>
      <c r="B15" s="36">
        <v>9</v>
      </c>
      <c r="C15" s="18" t="s">
        <v>143</v>
      </c>
      <c r="D15" s="6" t="s">
        <v>9</v>
      </c>
      <c r="E15" s="36">
        <v>10</v>
      </c>
      <c r="F15" s="17">
        <f>E15*636</f>
        <v>6360</v>
      </c>
      <c r="G15" s="7" t="s">
        <v>256</v>
      </c>
      <c r="H15" s="12" t="s">
        <v>8</v>
      </c>
    </row>
    <row r="16" spans="1:8" ht="12.75">
      <c r="A16"/>
      <c r="B16" s="36">
        <v>10</v>
      </c>
      <c r="C16" s="18" t="s">
        <v>101</v>
      </c>
      <c r="D16" s="6" t="s">
        <v>9</v>
      </c>
      <c r="E16" s="36">
        <v>2</v>
      </c>
      <c r="F16" s="17">
        <f>E16*4320</f>
        <v>8640</v>
      </c>
      <c r="G16" s="7" t="s">
        <v>259</v>
      </c>
      <c r="H16" s="12" t="s">
        <v>8</v>
      </c>
    </row>
    <row r="17" spans="1:8" ht="12.75">
      <c r="A17"/>
      <c r="B17" s="36">
        <v>11</v>
      </c>
      <c r="C17" s="7" t="s">
        <v>158</v>
      </c>
      <c r="D17" s="6" t="s">
        <v>10</v>
      </c>
      <c r="E17" s="36">
        <v>60</v>
      </c>
      <c r="F17" s="17">
        <f>E17*960</f>
        <v>57600</v>
      </c>
      <c r="G17" s="7" t="s">
        <v>184</v>
      </c>
      <c r="H17" s="12" t="s">
        <v>8</v>
      </c>
    </row>
    <row r="18" spans="1:8" ht="12.75">
      <c r="A18"/>
      <c r="B18" s="36">
        <v>12</v>
      </c>
      <c r="C18" s="7" t="s">
        <v>77</v>
      </c>
      <c r="D18" s="6" t="s">
        <v>9</v>
      </c>
      <c r="E18" s="36">
        <v>15</v>
      </c>
      <c r="F18" s="17">
        <f>E18*1440</f>
        <v>21600</v>
      </c>
      <c r="G18" s="7" t="s">
        <v>261</v>
      </c>
      <c r="H18" s="12" t="s">
        <v>8</v>
      </c>
    </row>
    <row r="19" spans="1:8" ht="12.75">
      <c r="A19"/>
      <c r="B19" s="36">
        <v>13</v>
      </c>
      <c r="C19" s="7" t="s">
        <v>103</v>
      </c>
      <c r="D19" s="6" t="s">
        <v>9</v>
      </c>
      <c r="E19" s="36">
        <v>1</v>
      </c>
      <c r="F19" s="17">
        <f>E19*5700</f>
        <v>5700</v>
      </c>
      <c r="G19" s="7" t="s">
        <v>262</v>
      </c>
      <c r="H19" s="12" t="s">
        <v>8</v>
      </c>
    </row>
    <row r="20" spans="1:8" ht="12.75">
      <c r="A20"/>
      <c r="B20" s="36">
        <v>14</v>
      </c>
      <c r="C20" s="7" t="s">
        <v>104</v>
      </c>
      <c r="D20" s="6" t="s">
        <v>9</v>
      </c>
      <c r="E20" s="36">
        <v>5</v>
      </c>
      <c r="F20" s="17">
        <f>E20*3762</f>
        <v>18810</v>
      </c>
      <c r="G20" s="7" t="s">
        <v>258</v>
      </c>
      <c r="H20" s="12" t="s">
        <v>8</v>
      </c>
    </row>
    <row r="21" spans="1:8" ht="25.5">
      <c r="A21"/>
      <c r="B21" s="36"/>
      <c r="C21" s="17" t="s">
        <v>159</v>
      </c>
      <c r="D21" s="6" t="s">
        <v>2</v>
      </c>
      <c r="E21" s="36">
        <v>15</v>
      </c>
      <c r="F21" s="17">
        <f>E21*960</f>
        <v>14400</v>
      </c>
      <c r="G21" s="7"/>
      <c r="H21" s="12" t="s">
        <v>8</v>
      </c>
    </row>
    <row r="22" spans="1:8" ht="12.75">
      <c r="A22"/>
      <c r="B22" s="36"/>
      <c r="C22" s="17"/>
      <c r="D22" s="6"/>
      <c r="E22" s="36"/>
      <c r="F22" s="17"/>
      <c r="G22" s="7"/>
      <c r="H22" s="7"/>
    </row>
    <row r="23" spans="1:8" ht="12.75">
      <c r="A23"/>
      <c r="B23" s="36"/>
      <c r="C23" s="19" t="s">
        <v>53</v>
      </c>
      <c r="D23" s="20"/>
      <c r="E23" s="65"/>
      <c r="F23" s="19">
        <f>SUM(F7:F21)</f>
        <v>303238</v>
      </c>
      <c r="G23" s="7"/>
      <c r="H23" s="7"/>
    </row>
    <row r="24" spans="1:8" ht="12.75">
      <c r="A24"/>
      <c r="B24" s="36"/>
      <c r="C24" s="19" t="s">
        <v>160</v>
      </c>
      <c r="D24" s="20"/>
      <c r="E24" s="65"/>
      <c r="F24" s="19">
        <v>170615.8</v>
      </c>
      <c r="G24" s="7"/>
      <c r="H24" s="7"/>
    </row>
    <row r="25" spans="1:8" ht="12.75">
      <c r="A25"/>
      <c r="B25" s="36"/>
      <c r="C25" s="19" t="s">
        <v>42</v>
      </c>
      <c r="D25" s="20"/>
      <c r="E25" s="65"/>
      <c r="F25" s="19">
        <v>17061.6</v>
      </c>
      <c r="G25" s="7"/>
      <c r="H25" s="7"/>
    </row>
    <row r="26" spans="1:8" ht="12.75">
      <c r="A26"/>
      <c r="B26" s="36"/>
      <c r="C26" s="19" t="s">
        <v>161</v>
      </c>
      <c r="D26" s="20"/>
      <c r="E26" s="65"/>
      <c r="F26" s="19">
        <v>153554.2</v>
      </c>
      <c r="G26" s="7"/>
      <c r="H26" s="7"/>
    </row>
    <row r="27" spans="1:8" ht="12.75">
      <c r="A27"/>
      <c r="B27" s="36"/>
      <c r="C27" s="19" t="s">
        <v>56</v>
      </c>
      <c r="D27" s="20"/>
      <c r="E27" s="65"/>
      <c r="F27" s="19">
        <v>191636.53</v>
      </c>
      <c r="G27" s="7"/>
      <c r="H27" s="7"/>
    </row>
    <row r="28" spans="1:8" ht="12.75">
      <c r="A28"/>
      <c r="B28" s="36"/>
      <c r="C28" s="19" t="s">
        <v>162</v>
      </c>
      <c r="D28" s="20"/>
      <c r="E28" s="65"/>
      <c r="F28" s="19">
        <v>-38082.3</v>
      </c>
      <c r="G28" s="7"/>
      <c r="H28" s="7"/>
    </row>
    <row r="29" spans="1:4" ht="12.75">
      <c r="A29"/>
      <c r="B29"/>
      <c r="C29"/>
      <c r="D29"/>
    </row>
  </sheetData>
  <mergeCells count="3">
    <mergeCell ref="C2:G2"/>
    <mergeCell ref="C3:G3"/>
    <mergeCell ref="C4:G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G34"/>
  <sheetViews>
    <sheetView workbookViewId="0" topLeftCell="A16">
      <selection activeCell="J31" sqref="J31"/>
    </sheetView>
  </sheetViews>
  <sheetFormatPr defaultColWidth="9.00390625" defaultRowHeight="12.75"/>
  <cols>
    <col min="1" max="1" width="4.125" style="0" customWidth="1"/>
    <col min="2" max="2" width="32.875" style="0" customWidth="1"/>
    <col min="5" max="5" width="13.625" style="0" customWidth="1"/>
  </cols>
  <sheetData>
    <row r="4" spans="1:5" ht="12.75">
      <c r="A4" s="97"/>
      <c r="B4" s="164" t="s">
        <v>163</v>
      </c>
      <c r="C4" s="164"/>
      <c r="D4" s="164"/>
      <c r="E4" s="164"/>
    </row>
    <row r="5" spans="1:5" ht="12.75">
      <c r="A5" s="165" t="s">
        <v>164</v>
      </c>
      <c r="B5" s="165"/>
      <c r="C5" s="165"/>
      <c r="D5" s="165"/>
      <c r="E5" s="166"/>
    </row>
    <row r="6" spans="1:5" ht="12.75">
      <c r="A6" s="97"/>
      <c r="B6" s="165" t="s">
        <v>47</v>
      </c>
      <c r="C6" s="165"/>
      <c r="D6" s="165"/>
      <c r="E6" s="165"/>
    </row>
    <row r="7" spans="1:5" ht="12.75">
      <c r="A7" s="97"/>
      <c r="B7" s="109"/>
      <c r="C7" s="110"/>
      <c r="D7" s="97"/>
      <c r="E7" s="111"/>
    </row>
    <row r="8" spans="1:7" ht="12.75">
      <c r="A8" s="163" t="s">
        <v>165</v>
      </c>
      <c r="B8" s="163" t="s">
        <v>0</v>
      </c>
      <c r="C8" s="163" t="s">
        <v>166</v>
      </c>
      <c r="D8" s="163" t="s">
        <v>4</v>
      </c>
      <c r="E8" s="163" t="s">
        <v>167</v>
      </c>
      <c r="F8" s="163" t="s">
        <v>6</v>
      </c>
      <c r="G8" s="163" t="s">
        <v>7</v>
      </c>
    </row>
    <row r="9" spans="1:7" ht="12.75">
      <c r="A9" s="163"/>
      <c r="B9" s="163"/>
      <c r="C9" s="163"/>
      <c r="D9" s="163"/>
      <c r="E9" s="163"/>
      <c r="F9" s="163"/>
      <c r="G9" s="163"/>
    </row>
    <row r="10" spans="1:7" ht="25.5">
      <c r="A10" s="112">
        <v>1</v>
      </c>
      <c r="B10" s="113" t="s">
        <v>168</v>
      </c>
      <c r="C10" s="13" t="s">
        <v>5</v>
      </c>
      <c r="D10" s="13">
        <v>17</v>
      </c>
      <c r="E10" s="114">
        <f>D10*1800</f>
        <v>30600</v>
      </c>
      <c r="F10" s="115" t="s">
        <v>169</v>
      </c>
      <c r="G10" s="115" t="s">
        <v>8</v>
      </c>
    </row>
    <row r="11" spans="1:7" ht="25.5">
      <c r="A11" s="112">
        <v>2</v>
      </c>
      <c r="B11" s="113" t="s">
        <v>170</v>
      </c>
      <c r="C11" s="45" t="s">
        <v>3</v>
      </c>
      <c r="D11" s="13">
        <v>9</v>
      </c>
      <c r="E11" s="116">
        <f>D11*500</f>
        <v>4500</v>
      </c>
      <c r="F11" s="115" t="s">
        <v>171</v>
      </c>
      <c r="G11" s="115" t="s">
        <v>8</v>
      </c>
    </row>
    <row r="12" spans="1:7" ht="25.5">
      <c r="A12" s="112">
        <v>3</v>
      </c>
      <c r="B12" s="113" t="s">
        <v>172</v>
      </c>
      <c r="C12" s="45" t="s">
        <v>3</v>
      </c>
      <c r="D12" s="6">
        <v>1</v>
      </c>
      <c r="E12" s="117">
        <v>4000</v>
      </c>
      <c r="F12" s="115" t="s">
        <v>171</v>
      </c>
      <c r="G12" s="115" t="s">
        <v>8</v>
      </c>
    </row>
    <row r="13" spans="1:7" ht="12.75">
      <c r="A13" s="112">
        <v>4</v>
      </c>
      <c r="B13" s="7" t="s">
        <v>173</v>
      </c>
      <c r="C13" s="6" t="s">
        <v>5</v>
      </c>
      <c r="D13" s="13">
        <v>25</v>
      </c>
      <c r="E13" s="118">
        <f>D13*478</f>
        <v>11950</v>
      </c>
      <c r="F13" s="115" t="s">
        <v>171</v>
      </c>
      <c r="G13" s="115" t="s">
        <v>8</v>
      </c>
    </row>
    <row r="14" spans="1:7" ht="12.75">
      <c r="A14" s="112">
        <v>5</v>
      </c>
      <c r="B14" s="7" t="s">
        <v>174</v>
      </c>
      <c r="C14" s="6" t="s">
        <v>10</v>
      </c>
      <c r="D14" s="13">
        <v>70</v>
      </c>
      <c r="E14" s="118">
        <f>D14*240</f>
        <v>16800</v>
      </c>
      <c r="F14" s="115" t="s">
        <v>171</v>
      </c>
      <c r="G14" s="115" t="s">
        <v>8</v>
      </c>
    </row>
    <row r="15" spans="1:7" ht="12.75">
      <c r="A15" s="112">
        <v>6</v>
      </c>
      <c r="B15" s="7" t="s">
        <v>175</v>
      </c>
      <c r="C15" s="6" t="s">
        <v>10</v>
      </c>
      <c r="D15" s="13">
        <v>3</v>
      </c>
      <c r="E15" s="118">
        <f>D15*420</f>
        <v>1260</v>
      </c>
      <c r="F15" s="115" t="s">
        <v>171</v>
      </c>
      <c r="G15" s="115" t="s">
        <v>8</v>
      </c>
    </row>
    <row r="16" spans="1:7" ht="25.5">
      <c r="A16" s="112">
        <v>7</v>
      </c>
      <c r="B16" s="17" t="s">
        <v>176</v>
      </c>
      <c r="C16" s="6" t="s">
        <v>16</v>
      </c>
      <c r="D16" s="45">
        <v>1</v>
      </c>
      <c r="E16" s="114">
        <f>D16*30000</f>
        <v>30000</v>
      </c>
      <c r="F16" s="115" t="s">
        <v>171</v>
      </c>
      <c r="G16" s="115" t="s">
        <v>8</v>
      </c>
    </row>
    <row r="17" spans="1:7" ht="12.75">
      <c r="A17" s="112">
        <v>8</v>
      </c>
      <c r="B17" s="7" t="s">
        <v>177</v>
      </c>
      <c r="C17" s="6" t="s">
        <v>9</v>
      </c>
      <c r="D17" s="119">
        <v>3</v>
      </c>
      <c r="E17" s="120">
        <f>D17*5400</f>
        <v>16200</v>
      </c>
      <c r="F17" s="115" t="s">
        <v>178</v>
      </c>
      <c r="G17" s="115" t="s">
        <v>8</v>
      </c>
    </row>
    <row r="18" spans="1:7" ht="12.75">
      <c r="A18" s="112">
        <v>9</v>
      </c>
      <c r="B18" s="7" t="s">
        <v>179</v>
      </c>
      <c r="C18" s="6" t="s">
        <v>9</v>
      </c>
      <c r="D18" s="119">
        <v>1</v>
      </c>
      <c r="E18" s="120">
        <f>D18*1800</f>
        <v>1800</v>
      </c>
      <c r="F18" s="121" t="s">
        <v>178</v>
      </c>
      <c r="G18" s="115" t="s">
        <v>8</v>
      </c>
    </row>
    <row r="19" spans="1:7" ht="12.75">
      <c r="A19" s="112">
        <v>10</v>
      </c>
      <c r="B19" s="7" t="s">
        <v>180</v>
      </c>
      <c r="C19" s="6" t="s">
        <v>9</v>
      </c>
      <c r="D19" s="119">
        <v>1</v>
      </c>
      <c r="E19" s="120">
        <f>D19*14400</f>
        <v>14400</v>
      </c>
      <c r="F19" s="115" t="s">
        <v>178</v>
      </c>
      <c r="G19" s="115" t="s">
        <v>8</v>
      </c>
    </row>
    <row r="20" spans="1:7" ht="12.75">
      <c r="A20" s="112">
        <v>11</v>
      </c>
      <c r="B20" s="7" t="s">
        <v>181</v>
      </c>
      <c r="C20" s="6" t="s">
        <v>9</v>
      </c>
      <c r="D20" s="119">
        <v>30</v>
      </c>
      <c r="E20" s="120">
        <f>D20*636</f>
        <v>19080</v>
      </c>
      <c r="F20" s="115" t="s">
        <v>178</v>
      </c>
      <c r="G20" s="115" t="s">
        <v>8</v>
      </c>
    </row>
    <row r="21" spans="1:7" ht="25.5">
      <c r="A21" s="112">
        <v>12</v>
      </c>
      <c r="B21" s="17" t="s">
        <v>182</v>
      </c>
      <c r="C21" s="6" t="s">
        <v>10</v>
      </c>
      <c r="D21" s="119">
        <v>15</v>
      </c>
      <c r="E21" s="120">
        <f>D21*960</f>
        <v>14400</v>
      </c>
      <c r="F21" s="122" t="s">
        <v>183</v>
      </c>
      <c r="G21" s="115" t="s">
        <v>8</v>
      </c>
    </row>
    <row r="22" spans="1:7" ht="12.75">
      <c r="A22" s="112">
        <v>13</v>
      </c>
      <c r="B22" s="7" t="s">
        <v>14</v>
      </c>
      <c r="C22" s="6" t="s">
        <v>9</v>
      </c>
      <c r="D22" s="119">
        <v>4</v>
      </c>
      <c r="E22" s="120">
        <f>D22*3360</f>
        <v>13440</v>
      </c>
      <c r="F22" s="115" t="s">
        <v>178</v>
      </c>
      <c r="G22" s="115" t="s">
        <v>8</v>
      </c>
    </row>
    <row r="23" spans="1:7" ht="12.75">
      <c r="A23" s="112">
        <v>14</v>
      </c>
      <c r="B23" s="7" t="s">
        <v>74</v>
      </c>
      <c r="C23" s="6" t="s">
        <v>10</v>
      </c>
      <c r="D23" s="119">
        <v>20</v>
      </c>
      <c r="E23" s="120">
        <f>D23*497</f>
        <v>9940</v>
      </c>
      <c r="F23" s="115" t="s">
        <v>184</v>
      </c>
      <c r="G23" s="115" t="s">
        <v>8</v>
      </c>
    </row>
    <row r="24" spans="1:7" ht="12.75">
      <c r="A24" s="112">
        <v>15</v>
      </c>
      <c r="B24" s="18" t="s">
        <v>11</v>
      </c>
      <c r="C24" s="6" t="s">
        <v>9</v>
      </c>
      <c r="D24" s="119">
        <v>8</v>
      </c>
      <c r="E24" s="120">
        <f>D24*1068</f>
        <v>8544</v>
      </c>
      <c r="F24" s="12" t="s">
        <v>185</v>
      </c>
      <c r="G24" s="115" t="s">
        <v>8</v>
      </c>
    </row>
    <row r="25" spans="1:7" ht="12.75">
      <c r="A25" s="112">
        <v>16</v>
      </c>
      <c r="B25" s="18" t="s">
        <v>132</v>
      </c>
      <c r="C25" s="6" t="s">
        <v>9</v>
      </c>
      <c r="D25" s="119">
        <v>20</v>
      </c>
      <c r="E25" s="120">
        <f>D25*840</f>
        <v>16800</v>
      </c>
      <c r="F25" s="12" t="s">
        <v>185</v>
      </c>
      <c r="G25" s="115" t="s">
        <v>8</v>
      </c>
    </row>
    <row r="26" spans="1:7" ht="12.75">
      <c r="A26" s="112">
        <v>17</v>
      </c>
      <c r="B26" s="7" t="s">
        <v>186</v>
      </c>
      <c r="C26" s="6" t="s">
        <v>9</v>
      </c>
      <c r="D26" s="119">
        <v>20</v>
      </c>
      <c r="E26" s="120">
        <f>D26*324</f>
        <v>6480</v>
      </c>
      <c r="F26" s="122" t="s">
        <v>183</v>
      </c>
      <c r="G26" s="115" t="s">
        <v>8</v>
      </c>
    </row>
    <row r="27" spans="1:7" ht="12.75">
      <c r="A27" s="112">
        <v>18</v>
      </c>
      <c r="B27" s="7" t="s">
        <v>75</v>
      </c>
      <c r="C27" s="6" t="s">
        <v>2</v>
      </c>
      <c r="D27" s="119">
        <v>50</v>
      </c>
      <c r="E27" s="120">
        <f>D27*497</f>
        <v>24850</v>
      </c>
      <c r="F27" s="115" t="s">
        <v>184</v>
      </c>
      <c r="G27" s="115" t="s">
        <v>8</v>
      </c>
    </row>
    <row r="28" spans="1:7" ht="12.75">
      <c r="A28" s="112">
        <v>19</v>
      </c>
      <c r="B28" s="7" t="s">
        <v>187</v>
      </c>
      <c r="C28" s="6" t="s">
        <v>10</v>
      </c>
      <c r="D28" s="5">
        <v>50</v>
      </c>
      <c r="E28" s="120">
        <f>D28*960</f>
        <v>48000</v>
      </c>
      <c r="F28" s="122" t="s">
        <v>185</v>
      </c>
      <c r="G28" s="115" t="s">
        <v>8</v>
      </c>
    </row>
    <row r="29" spans="1:7" ht="12.75">
      <c r="A29" s="123"/>
      <c r="B29" s="79" t="s">
        <v>188</v>
      </c>
      <c r="C29" s="24" t="s">
        <v>1</v>
      </c>
      <c r="D29" s="124"/>
      <c r="E29" s="125">
        <f>SUM(E10:E28)</f>
        <v>293044</v>
      </c>
      <c r="F29" s="7"/>
      <c r="G29" s="7"/>
    </row>
    <row r="30" spans="1:7" ht="12.75">
      <c r="A30" s="123"/>
      <c r="B30" s="79"/>
      <c r="C30" s="126"/>
      <c r="D30" s="13"/>
      <c r="E30" s="127"/>
      <c r="F30" s="7"/>
      <c r="G30" s="7"/>
    </row>
    <row r="31" spans="1:7" ht="25.5">
      <c r="A31" s="123"/>
      <c r="B31" s="26" t="s">
        <v>106</v>
      </c>
      <c r="C31" s="25" t="s">
        <v>1</v>
      </c>
      <c r="D31" s="13"/>
      <c r="E31" s="128">
        <v>185322.5</v>
      </c>
      <c r="F31" s="7"/>
      <c r="G31" s="7"/>
    </row>
    <row r="32" spans="1:7" ht="25.5">
      <c r="A32" s="123"/>
      <c r="B32" s="26" t="s">
        <v>189</v>
      </c>
      <c r="C32" s="25" t="s">
        <v>1</v>
      </c>
      <c r="D32" s="129"/>
      <c r="E32" s="128">
        <f>E31*0.1</f>
        <v>18532.25</v>
      </c>
      <c r="F32" s="7"/>
      <c r="G32" s="7"/>
    </row>
    <row r="33" spans="1:7" ht="12.75">
      <c r="A33" s="123"/>
      <c r="B33" s="26" t="s">
        <v>190</v>
      </c>
      <c r="C33" s="25" t="s">
        <v>1</v>
      </c>
      <c r="D33" s="32"/>
      <c r="E33" s="130">
        <v>115226.57</v>
      </c>
      <c r="F33" s="7"/>
      <c r="G33" s="7"/>
    </row>
    <row r="34" spans="1:7" ht="25.5">
      <c r="A34" s="123"/>
      <c r="B34" s="86" t="s">
        <v>108</v>
      </c>
      <c r="C34" s="25" t="s">
        <v>1</v>
      </c>
      <c r="D34" s="32"/>
      <c r="E34" s="125">
        <f>E31-E32+E33</f>
        <v>282016.82</v>
      </c>
      <c r="F34" s="7"/>
      <c r="G34" s="7"/>
    </row>
  </sheetData>
  <mergeCells count="10">
    <mergeCell ref="F8:F9"/>
    <mergeCell ref="G8:G9"/>
    <mergeCell ref="B4:E4"/>
    <mergeCell ref="A5:E5"/>
    <mergeCell ref="B6:E6"/>
    <mergeCell ref="A8:A9"/>
    <mergeCell ref="B8:B9"/>
    <mergeCell ref="C8:C9"/>
    <mergeCell ref="D8:D9"/>
    <mergeCell ref="E8:E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2012-11-01T13:14:40Z</cp:lastPrinted>
  <dcterms:created xsi:type="dcterms:W3CDTF">2005-04-25T04:58:45Z</dcterms:created>
  <dcterms:modified xsi:type="dcterms:W3CDTF">2015-10-27T08:14:57Z</dcterms:modified>
  <cp:category/>
  <cp:version/>
  <cp:contentType/>
  <cp:contentStatus/>
</cp:coreProperties>
</file>