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690" windowHeight="6795" tabRatio="923" activeTab="12"/>
  </bookViews>
  <sheets>
    <sheet name="Королева,4" sheetId="1" r:id="rId1"/>
    <sheet name="Королева,6" sheetId="2" r:id="rId2"/>
    <sheet name="Королева,8" sheetId="3" r:id="rId3"/>
    <sheet name="Корлева, 10" sheetId="4" r:id="rId4"/>
    <sheet name="К.Маркса,22" sheetId="5" r:id="rId5"/>
    <sheet name="Мира, 31" sheetId="6" r:id="rId6"/>
    <sheet name="Мира, 33" sheetId="7" r:id="rId7"/>
    <sheet name="Мира, 35" sheetId="8" r:id="rId8"/>
    <sheet name="Мира, 37" sheetId="9" r:id="rId9"/>
    <sheet name="Мира, 39" sheetId="10" r:id="rId10"/>
    <sheet name="Мира, 41" sheetId="11" r:id="rId11"/>
    <sheet name="Мира, 43" sheetId="12" r:id="rId12"/>
    <sheet name="Мира, 45" sheetId="13" r:id="rId13"/>
  </sheets>
  <definedNames/>
  <calcPr fullCalcOnLoad="1"/>
</workbook>
</file>

<file path=xl/sharedStrings.xml><?xml version="1.0" encoding="utf-8"?>
<sst xmlns="http://schemas.openxmlformats.org/spreadsheetml/2006/main" count="1151" uniqueCount="268">
  <si>
    <t>№ п\п</t>
  </si>
  <si>
    <t>Наименование работ</t>
  </si>
  <si>
    <t>руб</t>
  </si>
  <si>
    <t>Ед. изм.</t>
  </si>
  <si>
    <t>ПО ТЕКУЩЕМУ РЕМОНТУ ЖИЛОГО ДОМА №10 ПО УЛ, КОРОЛЕВА</t>
  </si>
  <si>
    <t>ПО ТЕКУЩЕМУ РЕМОНТУ ЖИЛОГО ДОМА №  4 ПО УЛ. КОРОЛЕВА</t>
  </si>
  <si>
    <t>ПО ТЕКУЩЕМУ РЕМОНТУ ЖИЛОГО ДОМА № 6 ПО УЛ, КОРОЛЕВА</t>
  </si>
  <si>
    <t>руб.</t>
  </si>
  <si>
    <t>мп</t>
  </si>
  <si>
    <t>шт</t>
  </si>
  <si>
    <t>Физ-кий объем</t>
  </si>
  <si>
    <t>м2</t>
  </si>
  <si>
    <t>4</t>
  </si>
  <si>
    <t>1</t>
  </si>
  <si>
    <t>2</t>
  </si>
  <si>
    <t>Всего по ТР:</t>
  </si>
  <si>
    <t>по текущему ремонту жилого дома №31 по пр.Мира</t>
  </si>
  <si>
    <t>Ед.  изм.</t>
  </si>
  <si>
    <t>м3</t>
  </si>
  <si>
    <t>20</t>
  </si>
  <si>
    <t>Установка датчиков движения</t>
  </si>
  <si>
    <t>по текущему ремонту жилого дома №33 по пр.Мира</t>
  </si>
  <si>
    <t>Всего по ТР.</t>
  </si>
  <si>
    <t xml:space="preserve"> </t>
  </si>
  <si>
    <t>ПО ТЕКУЩЕМУ РЕМОНТУ ЖИЛОГО ДОМА №37 ПО УЛ. МИРА</t>
  </si>
  <si>
    <t>по текущему ремонту жилого дома №39 по пр.Мира</t>
  </si>
  <si>
    <t>Ремонт этажных щитков</t>
  </si>
  <si>
    <t>Замена бункера</t>
  </si>
  <si>
    <t>ПО ТЕКУЩЕМУ РЕМОНТУ ЖИЛОГО ДОМА №41 ПО УЛ. МИРА</t>
  </si>
  <si>
    <t>ПРОЕКТ ПЛАНА</t>
  </si>
  <si>
    <r>
      <t xml:space="preserve">ПО ТЕКУЩЕМУ РЕМОНТУ ЖИЛОГО ДОМА </t>
    </r>
    <r>
      <rPr>
        <b/>
        <u val="single"/>
        <sz val="10"/>
        <rFont val="Arial Cyr"/>
        <family val="0"/>
      </rPr>
      <t>№ 22</t>
    </r>
    <r>
      <rPr>
        <b/>
        <sz val="10"/>
        <rFont val="Arial Cyr"/>
        <family val="0"/>
      </rPr>
      <t xml:space="preserve"> ПО УЛ, К. МАРКСА</t>
    </r>
  </si>
  <si>
    <t>Плановая стоимость, руб.</t>
  </si>
  <si>
    <t>Срок исполнения</t>
  </si>
  <si>
    <t>Гарантийный срок</t>
  </si>
  <si>
    <t>1-й квартал</t>
  </si>
  <si>
    <t>2 года</t>
  </si>
  <si>
    <t>3-й квартал</t>
  </si>
  <si>
    <t>4-й квартал</t>
  </si>
  <si>
    <t>Установка дефлектора</t>
  </si>
  <si>
    <t>Плановая сумма на ТР в 2013 по дому</t>
  </si>
  <si>
    <t xml:space="preserve">ПРОЕКТ ПЛАНА </t>
  </si>
  <si>
    <t>Плановая стоимость работ, руб.</t>
  </si>
  <si>
    <t>Замена вентиля отопления ду=20</t>
  </si>
  <si>
    <t>Замена вентиля ГВС ду=32</t>
  </si>
  <si>
    <t>Замена вентиля ГВС ду=25</t>
  </si>
  <si>
    <t>Замена вентиля ХВС ду=32</t>
  </si>
  <si>
    <t>ПО ТЕКУЩЕМУ РЕМОНТУ ЖИЛОГО ДОМА № 8 ПО УЛ, КОРОЛЕВА</t>
  </si>
  <si>
    <t>2-й квартал</t>
  </si>
  <si>
    <t>№ п/п</t>
  </si>
  <si>
    <t>Плановая стоимость  руб.</t>
  </si>
  <si>
    <t>Долг по ТР за 2012год</t>
  </si>
  <si>
    <t>Итого плановая сумма на ТР в 2013 году</t>
  </si>
  <si>
    <t>по текущему ремонту жилого дома № 35 по пр.Мира</t>
  </si>
  <si>
    <t>10</t>
  </si>
  <si>
    <t>3</t>
  </si>
  <si>
    <t>7</t>
  </si>
  <si>
    <t>Остаток средств по ТР за 2012</t>
  </si>
  <si>
    <t>ИТОГО плановая сумма на ТР в 2013 году</t>
  </si>
  <si>
    <t>Замена почтовых ящиков</t>
  </si>
  <si>
    <t>Установка м/пластиковых окон под. 3</t>
  </si>
  <si>
    <t>ПО ТЕКУЩЕМУ РЕМОНТУ ЖИЛОГО ДОМА №43 ПО УЛ. МИРА</t>
  </si>
  <si>
    <t>на 2014</t>
  </si>
  <si>
    <t>Ремонт ХБК</t>
  </si>
  <si>
    <t>Замена вентиля ГВС ду=20</t>
  </si>
  <si>
    <t>Замена сбросника ду=15</t>
  </si>
  <si>
    <t>Ремонт ливневой канализации</t>
  </si>
  <si>
    <t>Замена вентиля ду=15 в м/камере</t>
  </si>
  <si>
    <t>Замена кухонного стояка ду=100 под. 2, 3</t>
  </si>
  <si>
    <t>Ремонт пола цементным раствором под.5</t>
  </si>
  <si>
    <t>Ремонт клапана м/провода под. 4 эт.2</t>
  </si>
  <si>
    <t>Замена клапана м/провода под. 4 эт.4</t>
  </si>
  <si>
    <t>Замена бункера под. 5, 7</t>
  </si>
  <si>
    <t>Ремонт м/п швов кв.15, 59</t>
  </si>
  <si>
    <t>Ремонт ст. панели кв. 59</t>
  </si>
  <si>
    <t>Ремонт кровли козырька балкона кв. 95</t>
  </si>
  <si>
    <t>Установка решеток на чердачные продухи</t>
  </si>
  <si>
    <t>Установка противопожарных дверей выхода на кровлю</t>
  </si>
  <si>
    <t>ВСЕГО по текущему ремонту:</t>
  </si>
  <si>
    <t>Плановая сумма на ТР в 2014 по дому</t>
  </si>
  <si>
    <t>Непредвиденные расходы аварийного характера 10%</t>
  </si>
  <si>
    <t>Остаток средств по ТР 2013 года</t>
  </si>
  <si>
    <t>ИТОГО плановая сумма на ТР в 2014 году</t>
  </si>
  <si>
    <t>Ремонт откосов под. 1</t>
  </si>
  <si>
    <t>Ремонт откосов под. 3</t>
  </si>
  <si>
    <t>Замена вентиля системы отопления</t>
  </si>
  <si>
    <t>Замена вентиля в м/камере ду=15</t>
  </si>
  <si>
    <t>Установка фланцев</t>
  </si>
  <si>
    <t>Диагностика лифтов</t>
  </si>
  <si>
    <t>Экспертиза лифтов</t>
  </si>
  <si>
    <t>Диспечерезация узла учета тепловой энергии</t>
  </si>
  <si>
    <t>Страхование лифтов</t>
  </si>
  <si>
    <t>Ремонт м\п швов под.1 эт.9</t>
  </si>
  <si>
    <t>Ремонт м/п швов кв. 32</t>
  </si>
  <si>
    <t>Установка решеток на чердачные продухи под. 2</t>
  </si>
  <si>
    <t>Ремонт клапана м/провода под.1 эт.4; под.3 эт.6; под.4 эт. 4</t>
  </si>
  <si>
    <t>Замена бункера под. 4</t>
  </si>
  <si>
    <t>Ремонт кровли козырька лоджии кв. 105</t>
  </si>
  <si>
    <t>Установка сетки на вентблоке под. 3 кв. 103</t>
  </si>
  <si>
    <t>Установка противопожарной двери выхода чердак</t>
  </si>
  <si>
    <t>Установка противопожарной двери в эл. щитовую</t>
  </si>
  <si>
    <t>Замена вентиля системы отопления под. 1, 2, 3</t>
  </si>
  <si>
    <t>Замена вентиля в м/камере</t>
  </si>
  <si>
    <t>Ремонт м\п швов</t>
  </si>
  <si>
    <t>Ремонт пола цементным раствором под. 1, 2, 3</t>
  </si>
  <si>
    <t>Установка урны под. 2</t>
  </si>
  <si>
    <t>Ремонт примыкания кровли  кв. 71, 35</t>
  </si>
  <si>
    <t>Замена клапана м/провода под. 1, 2</t>
  </si>
  <si>
    <t>Установка ограждения между  под. 2-3</t>
  </si>
  <si>
    <t>Ремонт ст. панели кв. 30</t>
  </si>
  <si>
    <t>Ремонт ХБК кв. 20</t>
  </si>
  <si>
    <t>Установка реле времени</t>
  </si>
  <si>
    <t>Установка решеток на продухи техэтажа под. 3</t>
  </si>
  <si>
    <t>НА 2014 ГОД</t>
  </si>
  <si>
    <t>Ремонт приямка в подвал п. № 3</t>
  </si>
  <si>
    <t>Замена вентиля отопления</t>
  </si>
  <si>
    <t>Замена вентиля ГВС</t>
  </si>
  <si>
    <t>Ремонт подъездного отопления</t>
  </si>
  <si>
    <t>Замена задвижки ХВС ду=100</t>
  </si>
  <si>
    <t>Установка фланцев ду=25</t>
  </si>
  <si>
    <t>шт.</t>
  </si>
  <si>
    <t>Ремонт под. 2</t>
  </si>
  <si>
    <t>Ремонт пола цементным раствором под. 2</t>
  </si>
  <si>
    <t>Ремонт примыкания кровли к м/помещению под. 2</t>
  </si>
  <si>
    <t>Замена трапа в м/камере под.2</t>
  </si>
  <si>
    <t>Ремонт кровли козырька балкона кв. 107, 33</t>
  </si>
  <si>
    <t>Увеличение вентканала кв. 68</t>
  </si>
  <si>
    <t>Утепление ст. панели кв. 26, 55, 11</t>
  </si>
  <si>
    <t>Замена бункера под. 2, 3</t>
  </si>
  <si>
    <t>Установка противопожарных дверей выхода на чердак</t>
  </si>
  <si>
    <t>Замена крана шарового ду=15</t>
  </si>
  <si>
    <t>Замена вентиля ХВС под. 4</t>
  </si>
  <si>
    <t>Ремонт ХБК кв. 140</t>
  </si>
  <si>
    <t>Ремонт ХБК кв. 131</t>
  </si>
  <si>
    <t>Ремонт ХБК, под. 4</t>
  </si>
  <si>
    <t>Замена вентиля отопления ду= 20</t>
  </si>
  <si>
    <t xml:space="preserve">Замена вентиля ГВС ду=40 </t>
  </si>
  <si>
    <t>Ремонт кровли под. 3</t>
  </si>
  <si>
    <t>250</t>
  </si>
  <si>
    <t>Ремонт м\п шва между 9 и техэтажом под. 3</t>
  </si>
  <si>
    <t>Ремонт м\п швов кв.99</t>
  </si>
  <si>
    <t>Ремонт м\п швов под. 2 эт.9, под.1 эт.9</t>
  </si>
  <si>
    <t>Ремонт пола цементным раствором под.2 эт.8</t>
  </si>
  <si>
    <t>Замена ХБК кв. 67</t>
  </si>
  <si>
    <t>Ремонт освещения в тамбуре</t>
  </si>
  <si>
    <t>22</t>
  </si>
  <si>
    <t>Установка противопожарной двери эл. щитков</t>
  </si>
  <si>
    <t>Установка противопожарной двери выхода на чердак</t>
  </si>
  <si>
    <t>Установка противопожарной двери выхода на кровлю</t>
  </si>
  <si>
    <t>январь</t>
  </si>
  <si>
    <t>Диспатч. Прибора учета т\узла</t>
  </si>
  <si>
    <t>Замена ХВС д-100мм</t>
  </si>
  <si>
    <t>Уст-ка фланцев д-100мм</t>
  </si>
  <si>
    <t>Смена задвижки д-100мм</t>
  </si>
  <si>
    <t>Ремонт кабины лифта 5-го под.</t>
  </si>
  <si>
    <t>Замена бункера 3 под.</t>
  </si>
  <si>
    <t>февраль</t>
  </si>
  <si>
    <t>Замена ХБК д-100 мм 3-го подьезда</t>
  </si>
  <si>
    <t>Замена вентелей отопления д-20мм</t>
  </si>
  <si>
    <t>Замена вентелей ГВС д-32мм</t>
  </si>
  <si>
    <t>Уст-ка противопажарных дверей выхода на чердак</t>
  </si>
  <si>
    <t>Замена труб ХВС д-89мм</t>
  </si>
  <si>
    <t>Уст-ка датчиков движения</t>
  </si>
  <si>
    <t>Ремонт этажных эл. щитков</t>
  </si>
  <si>
    <t xml:space="preserve">Ремонт кровли </t>
  </si>
  <si>
    <t>Уст-ка м\дверей выхода на кровлю</t>
  </si>
  <si>
    <t>Уст-ка м/ двери входа в эл.щитовую</t>
  </si>
  <si>
    <t xml:space="preserve">Уст-ка фланцев </t>
  </si>
  <si>
    <t>Ремонт освещения тамбуров входа в под.</t>
  </si>
  <si>
    <t>Уст-ка пластиковых окон</t>
  </si>
  <si>
    <t>Ремонт откосов</t>
  </si>
  <si>
    <t>под</t>
  </si>
  <si>
    <t>Плановая сумма на ТР в 2014 г. по дому</t>
  </si>
  <si>
    <t>Остаток средств по ТР  2013 года</t>
  </si>
  <si>
    <t>Итого плановая сумма на 2014 год</t>
  </si>
  <si>
    <t>Не предвиденные затраты 10%</t>
  </si>
  <si>
    <t>на 2014 год</t>
  </si>
  <si>
    <t>Диспатч.прибора учета т/узла</t>
  </si>
  <si>
    <t>3 квартал</t>
  </si>
  <si>
    <t>Замена вентелей д-25мм</t>
  </si>
  <si>
    <t>Уст-ка противопаж. дверей выхода на кровлю</t>
  </si>
  <si>
    <t>3квартал</t>
  </si>
  <si>
    <t>Ремонт деформационных швов</t>
  </si>
  <si>
    <t>Замена ХБК д-100 мм</t>
  </si>
  <si>
    <t>Замена задвижки д-80мм</t>
  </si>
  <si>
    <t>Ремонт этажного эл. щитка в 5-ом под.</t>
  </si>
  <si>
    <t>Ремонт 5-го подьезда</t>
  </si>
  <si>
    <t>Итого плановая сумма по ТР на 2014 год</t>
  </si>
  <si>
    <t>Итого плановая сумма на ТР в 2014 году</t>
  </si>
  <si>
    <t>Уст-ка м/ двери выхода на кровлю</t>
  </si>
  <si>
    <t>Замена труб ХВС д-57мм</t>
  </si>
  <si>
    <t>7310</t>
  </si>
  <si>
    <t>Замена труб ГВС д-32мм крыловые</t>
  </si>
  <si>
    <t>9600</t>
  </si>
  <si>
    <t>Диспатч.прибора учета т\узла</t>
  </si>
  <si>
    <t>10000</t>
  </si>
  <si>
    <t>848</t>
  </si>
  <si>
    <t>Ремонт эл. щитков</t>
  </si>
  <si>
    <t>5</t>
  </si>
  <si>
    <t>14250</t>
  </si>
  <si>
    <t>Уст-ка противопажарных м/дверей  выхода на чердак</t>
  </si>
  <si>
    <t>Долг по ТР за 2013 год</t>
  </si>
  <si>
    <t>Итого плановая сумма ТР за 2014</t>
  </si>
  <si>
    <t>Непредвиденные затраты 10%</t>
  </si>
  <si>
    <t>Диагностика лифтов на замену</t>
  </si>
  <si>
    <t>Диспетч. прибора учета т/узла</t>
  </si>
  <si>
    <t>Ремонт 4-го подьезда</t>
  </si>
  <si>
    <t>Уст-ка противопажарных дверей входа в эл.щит.</t>
  </si>
  <si>
    <t>Замена труб ХВС д-89мм 3-й под.</t>
  </si>
  <si>
    <t>Замена труб ХБК д-100мм 2,5,6 под.</t>
  </si>
  <si>
    <t>Замена задвижки д-50мм</t>
  </si>
  <si>
    <t>Уст-ка дефлекторов</t>
  </si>
  <si>
    <t>Замена труб ХВС и ГВС д-15мм</t>
  </si>
  <si>
    <t>Замена вентелей д-32мм ХВС</t>
  </si>
  <si>
    <t>Ремонт этажных эл.щитков</t>
  </si>
  <si>
    <t>Уст-ка светодион. светильников</t>
  </si>
  <si>
    <t>Ремонт ступенек в 4-й подьезд</t>
  </si>
  <si>
    <t>Ремонт полов в подьезде №4</t>
  </si>
  <si>
    <t>Уст-ка м/ограждения</t>
  </si>
  <si>
    <t>Ремонт м/швов подьезда №4</t>
  </si>
  <si>
    <t>Итого средств по ТР за 2014г</t>
  </si>
  <si>
    <t>Диспатч. прибора учета т/узла</t>
  </si>
  <si>
    <t>Уст-ка м/двери на вход в эл. щитовую</t>
  </si>
  <si>
    <t>Уст-ка светильников с датчиком движения</t>
  </si>
  <si>
    <t>18</t>
  </si>
  <si>
    <t>Замена трубы д-20мм в м/камере</t>
  </si>
  <si>
    <t>1,5</t>
  </si>
  <si>
    <t>То-же д-25мм</t>
  </si>
  <si>
    <t>То-же, д-40мм</t>
  </si>
  <si>
    <t>щт</t>
  </si>
  <si>
    <t>То-же, сбросников д-15мм</t>
  </si>
  <si>
    <t>Замена вентелей д- 20мм</t>
  </si>
  <si>
    <t>Замена трубы д-76мм</t>
  </si>
  <si>
    <t>Уст-ка противопажарных м/ дверей выхода на чердак</t>
  </si>
  <si>
    <t>Остаток средств по ТР за 2013</t>
  </si>
  <si>
    <t>Всего  на ТР  2014 году</t>
  </si>
  <si>
    <t>Уст-ка пластиковых окон 1-й подьезд</t>
  </si>
  <si>
    <t>Ремонт откосов окон в 1-ом подьезде</t>
  </si>
  <si>
    <t>Замена ХБК д-100мм 1,2,3 под.</t>
  </si>
  <si>
    <t>2-квартал</t>
  </si>
  <si>
    <t>Уст-ка датчиков движени в 1-ом подьезде</t>
  </si>
  <si>
    <t>Косметический ремонт 2-го подьезда</t>
  </si>
  <si>
    <t>Уст-ка противопажарной двери в эл.щитовую</t>
  </si>
  <si>
    <t>3-йквартал</t>
  </si>
  <si>
    <t>Уст-ка реле времени</t>
  </si>
  <si>
    <t>Итого по т.ремонту на 2014 год</t>
  </si>
  <si>
    <t>Всего средств по т.ремонту на 2014 год</t>
  </si>
  <si>
    <t>3-квартал</t>
  </si>
  <si>
    <t>Ремонт этажных эл.щитков 5,6  под.</t>
  </si>
  <si>
    <t>Ремонт деформац.шва 2-3 под.</t>
  </si>
  <si>
    <t>Ремонт осещения тамбуров в подьезды</t>
  </si>
  <si>
    <t>Замена труб ХВС д-100мм</t>
  </si>
  <si>
    <t>Замена вентелей ГВС д-25мм</t>
  </si>
  <si>
    <t>Замена вентелей ГВС д-20мм</t>
  </si>
  <si>
    <t>Замена вентелей ХВС д-20мм</t>
  </si>
  <si>
    <t>Замена вентнлей ХВС д-25мм</t>
  </si>
  <si>
    <t>Замена вентелй ХВС д-25мм</t>
  </si>
  <si>
    <t xml:space="preserve">Плановая сумма ТР на 2014 год </t>
  </si>
  <si>
    <t>Долг за выполненные работы в 2013 году</t>
  </si>
  <si>
    <t>Итого сумма т.р. на 2014 год</t>
  </si>
  <si>
    <t>Итого средст на т.ремонт в 2014 году</t>
  </si>
  <si>
    <t>Замена ХБК д-100мм стояка 3-го  подьезда</t>
  </si>
  <si>
    <t>Ремонт ХБК д-100мм 6,7 под.</t>
  </si>
  <si>
    <t>Замена вентелей ХВС д-25мм</t>
  </si>
  <si>
    <t>Замена ХБК д-100мм 1,2,3 под</t>
  </si>
  <si>
    <t>Утапление стеновой панели кв.№110</t>
  </si>
  <si>
    <t>Защита стеновой панели кв.11</t>
  </si>
  <si>
    <t>Долг населения по ТР за 2013</t>
  </si>
  <si>
    <t>Итого Плановая сумма на 2014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</si>
</sst>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#,##0.00_р_."/>
  </numFmts>
  <fonts count="3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0"/>
      <color indexed="12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horizontal="left" vertical="center" wrapText="1"/>
    </xf>
    <xf numFmtId="175" fontId="1" fillId="0" borderId="11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75" fontId="1" fillId="0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wrapText="1"/>
    </xf>
    <xf numFmtId="49" fontId="0" fillId="0" borderId="11" xfId="0" applyNumberForma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175" fontId="0" fillId="0" borderId="11" xfId="0" applyNumberFormat="1" applyFont="1" applyFill="1" applyBorder="1" applyAlignment="1">
      <alignment horizontal="right" vertical="center" wrapText="1"/>
    </xf>
    <xf numFmtId="175" fontId="24" fillId="0" borderId="11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wrapText="1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175" fontId="25" fillId="0" borderId="11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center" vertical="center"/>
    </xf>
    <xf numFmtId="175" fontId="24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175" fontId="0" fillId="0" borderId="11" xfId="0" applyNumberFormat="1" applyFont="1" applyBorder="1" applyAlignment="1">
      <alignment horizontal="right" vertical="center" wrapText="1"/>
    </xf>
    <xf numFmtId="175" fontId="27" fillId="0" borderId="11" xfId="0" applyNumberFormat="1" applyFont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" fontId="23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right" wrapText="1"/>
    </xf>
    <xf numFmtId="49" fontId="0" fillId="0" borderId="0" xfId="0" applyNumberFormat="1" applyAlignment="1">
      <alignment horizontal="right"/>
    </xf>
    <xf numFmtId="0" fontId="0" fillId="0" borderId="11" xfId="0" applyFont="1" applyBorder="1" applyAlignment="1">
      <alignment horizontal="right" vertical="center"/>
    </xf>
    <xf numFmtId="0" fontId="22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175" fontId="1" fillId="0" borderId="10" xfId="0" applyNumberFormat="1" applyFont="1" applyBorder="1" applyAlignment="1">
      <alignment horizontal="right" vertical="center" wrapText="1"/>
    </xf>
    <xf numFmtId="175" fontId="0" fillId="0" borderId="10" xfId="0" applyNumberFormat="1" applyFont="1" applyBorder="1" applyAlignment="1">
      <alignment horizontal="right" vertical="center" wrapText="1"/>
    </xf>
    <xf numFmtId="175" fontId="24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0" fillId="0" borderId="10" xfId="0" applyNumberFormat="1" applyFill="1" applyBorder="1" applyAlignment="1">
      <alignment wrapText="1"/>
    </xf>
    <xf numFmtId="0" fontId="0" fillId="0" borderId="14" xfId="0" applyNumberFormat="1" applyBorder="1" applyAlignment="1">
      <alignment wrapText="1"/>
    </xf>
    <xf numFmtId="0" fontId="20" fillId="0" borderId="11" xfId="0" applyFont="1" applyBorder="1" applyAlignment="1">
      <alignment horizontal="right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wrapText="1"/>
    </xf>
    <xf numFmtId="0" fontId="20" fillId="0" borderId="11" xfId="0" applyFont="1" applyFill="1" applyBorder="1" applyAlignment="1">
      <alignment horizontal="right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center"/>
    </xf>
    <xf numFmtId="175" fontId="20" fillId="0" borderId="1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/>
    </xf>
    <xf numFmtId="1" fontId="0" fillId="0" borderId="11" xfId="0" applyNumberFormat="1" applyBorder="1" applyAlignment="1">
      <alignment horizontal="right"/>
    </xf>
    <xf numFmtId="1" fontId="0" fillId="0" borderId="11" xfId="0" applyNumberForma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1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wrapText="1"/>
    </xf>
    <xf numFmtId="49" fontId="0" fillId="0" borderId="10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14" xfId="0" applyBorder="1" applyAlignment="1">
      <alignment horizontal="right"/>
    </xf>
    <xf numFmtId="0" fontId="0" fillId="0" borderId="15" xfId="0" applyNumberFormat="1" applyBorder="1" applyAlignment="1">
      <alignment wrapText="1"/>
    </xf>
    <xf numFmtId="175" fontId="28" fillId="0" borderId="11" xfId="0" applyNumberFormat="1" applyFont="1" applyBorder="1" applyAlignment="1">
      <alignment horizontal="right" vertical="center" wrapText="1"/>
    </xf>
    <xf numFmtId="9" fontId="0" fillId="0" borderId="11" xfId="0" applyNumberFormat="1" applyBorder="1" applyAlignment="1">
      <alignment horizontal="left" wrapText="1"/>
    </xf>
    <xf numFmtId="0" fontId="0" fillId="0" borderId="11" xfId="0" applyNumberFormat="1" applyBorder="1" applyAlignment="1">
      <alignment horizontal="right" wrapText="1"/>
    </xf>
    <xf numFmtId="175" fontId="29" fillId="0" borderId="11" xfId="0" applyNumberFormat="1" applyFont="1" applyBorder="1" applyAlignment="1">
      <alignment horizontal="right" vertical="center" wrapText="1"/>
    </xf>
    <xf numFmtId="9" fontId="0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F16" sqref="F16"/>
    </sheetView>
  </sheetViews>
  <sheetFormatPr defaultColWidth="9.00390625" defaultRowHeight="12.75"/>
  <cols>
    <col min="1" max="1" width="4.75390625" style="4" customWidth="1"/>
    <col min="2" max="2" width="40.25390625" style="5" customWidth="1"/>
    <col min="3" max="3" width="4.75390625" style="6" customWidth="1"/>
    <col min="4" max="4" width="8.75390625" style="4" customWidth="1"/>
    <col min="5" max="5" width="12.125" style="0" customWidth="1"/>
    <col min="6" max="6" width="10.625" style="0" customWidth="1"/>
  </cols>
  <sheetData>
    <row r="1" spans="1:6" ht="12.75">
      <c r="A1" s="75"/>
      <c r="B1" s="77"/>
      <c r="C1" s="78"/>
      <c r="D1" s="79"/>
      <c r="E1" s="75"/>
      <c r="F1" s="76"/>
    </row>
    <row r="2" spans="1:6" ht="12.75">
      <c r="A2" s="75"/>
      <c r="B2" s="77"/>
      <c r="C2" s="78"/>
      <c r="D2" s="79"/>
      <c r="E2" s="75"/>
      <c r="F2" s="76"/>
    </row>
    <row r="3" spans="1:6" ht="12.75">
      <c r="A3" s="75"/>
      <c r="B3" s="77"/>
      <c r="C3" s="78"/>
      <c r="D3" s="79"/>
      <c r="E3" s="75"/>
      <c r="F3" s="76"/>
    </row>
    <row r="4" spans="1:6" ht="12.75">
      <c r="A4" s="75"/>
      <c r="B4" s="77"/>
      <c r="C4" s="76"/>
      <c r="D4" s="75"/>
      <c r="E4" s="76"/>
      <c r="F4" s="76"/>
    </row>
    <row r="5" spans="1:6" ht="12.75" customHeight="1">
      <c r="A5" s="80"/>
      <c r="B5" s="162" t="s">
        <v>40</v>
      </c>
      <c r="C5" s="162"/>
      <c r="D5" s="162"/>
      <c r="E5" s="162"/>
      <c r="F5" s="76"/>
    </row>
    <row r="6" spans="1:6" ht="12.75">
      <c r="A6" s="163" t="s">
        <v>5</v>
      </c>
      <c r="B6" s="163"/>
      <c r="C6" s="163"/>
      <c r="D6" s="163"/>
      <c r="E6" s="164"/>
      <c r="F6" s="76"/>
    </row>
    <row r="7" spans="1:6" ht="12.75">
      <c r="A7" s="80"/>
      <c r="B7" s="163" t="s">
        <v>61</v>
      </c>
      <c r="C7" s="163"/>
      <c r="D7" s="163"/>
      <c r="E7" s="163"/>
      <c r="F7" s="76"/>
    </row>
    <row r="8" spans="1:6" ht="12.75">
      <c r="A8" s="80"/>
      <c r="B8" s="81"/>
      <c r="C8" s="82"/>
      <c r="D8" s="80"/>
      <c r="E8" s="76"/>
      <c r="F8" s="76"/>
    </row>
    <row r="9" spans="1:7" ht="12.75" customHeight="1">
      <c r="A9" s="161" t="s">
        <v>0</v>
      </c>
      <c r="B9" s="161" t="s">
        <v>1</v>
      </c>
      <c r="C9" s="161" t="s">
        <v>3</v>
      </c>
      <c r="D9" s="161" t="s">
        <v>10</v>
      </c>
      <c r="E9" s="161" t="s">
        <v>31</v>
      </c>
      <c r="F9" s="161" t="s">
        <v>32</v>
      </c>
      <c r="G9" s="161" t="s">
        <v>33</v>
      </c>
    </row>
    <row r="10" spans="1:7" ht="24.75" customHeight="1">
      <c r="A10" s="161"/>
      <c r="B10" s="161"/>
      <c r="C10" s="161"/>
      <c r="D10" s="161"/>
      <c r="E10" s="161"/>
      <c r="F10" s="161" t="s">
        <v>32</v>
      </c>
      <c r="G10" s="161" t="s">
        <v>33</v>
      </c>
    </row>
    <row r="11" spans="1:7" ht="12.75">
      <c r="A11" s="83">
        <v>1</v>
      </c>
      <c r="B11" s="84" t="s">
        <v>62</v>
      </c>
      <c r="C11" s="85" t="s">
        <v>8</v>
      </c>
      <c r="D11" s="85">
        <v>20</v>
      </c>
      <c r="E11" s="132">
        <f>D11*800</f>
        <v>16000</v>
      </c>
      <c r="F11" s="67" t="s">
        <v>47</v>
      </c>
      <c r="G11" s="95" t="s">
        <v>35</v>
      </c>
    </row>
    <row r="12" spans="1:7" ht="12.75">
      <c r="A12" s="83">
        <v>2</v>
      </c>
      <c r="B12" s="84" t="s">
        <v>42</v>
      </c>
      <c r="C12" s="85" t="s">
        <v>9</v>
      </c>
      <c r="D12" s="85">
        <v>20</v>
      </c>
      <c r="E12" s="132">
        <f>D12*530</f>
        <v>10600</v>
      </c>
      <c r="F12" s="67" t="s">
        <v>47</v>
      </c>
      <c r="G12" s="95" t="s">
        <v>35</v>
      </c>
    </row>
    <row r="13" spans="1:7" ht="12.75">
      <c r="A13" s="83">
        <v>3</v>
      </c>
      <c r="B13" s="84" t="s">
        <v>63</v>
      </c>
      <c r="C13" s="85" t="s">
        <v>9</v>
      </c>
      <c r="D13" s="85">
        <v>5</v>
      </c>
      <c r="E13" s="132">
        <f>D13*530</f>
        <v>2650</v>
      </c>
      <c r="F13" s="67" t="s">
        <v>47</v>
      </c>
      <c r="G13" s="95" t="s">
        <v>35</v>
      </c>
    </row>
    <row r="14" spans="1:7" ht="12.75">
      <c r="A14" s="83">
        <v>4</v>
      </c>
      <c r="B14" s="84" t="s">
        <v>44</v>
      </c>
      <c r="C14" s="85" t="s">
        <v>9</v>
      </c>
      <c r="D14" s="85">
        <v>5</v>
      </c>
      <c r="E14" s="132">
        <f>D14*700</f>
        <v>3500</v>
      </c>
      <c r="F14" s="67" t="s">
        <v>47</v>
      </c>
      <c r="G14" s="95" t="s">
        <v>35</v>
      </c>
    </row>
    <row r="15" spans="1:7" ht="12.75">
      <c r="A15" s="83">
        <v>5</v>
      </c>
      <c r="B15" s="84" t="s">
        <v>64</v>
      </c>
      <c r="C15" s="85" t="s">
        <v>9</v>
      </c>
      <c r="D15" s="85">
        <v>20</v>
      </c>
      <c r="E15" s="132">
        <f>D15*270</f>
        <v>5400</v>
      </c>
      <c r="F15" s="67" t="s">
        <v>47</v>
      </c>
      <c r="G15" s="95" t="s">
        <v>35</v>
      </c>
    </row>
    <row r="16" spans="1:7" ht="12.75">
      <c r="A16" s="83">
        <v>6</v>
      </c>
      <c r="B16" s="84" t="s">
        <v>65</v>
      </c>
      <c r="C16" s="85" t="s">
        <v>8</v>
      </c>
      <c r="D16" s="85">
        <v>10</v>
      </c>
      <c r="E16" s="132">
        <f>D16*800</f>
        <v>8000</v>
      </c>
      <c r="F16" s="67" t="s">
        <v>47</v>
      </c>
      <c r="G16" s="95" t="s">
        <v>35</v>
      </c>
    </row>
    <row r="17" spans="1:7" ht="12.75">
      <c r="A17" s="83">
        <v>7</v>
      </c>
      <c r="B17" s="133" t="s">
        <v>66</v>
      </c>
      <c r="C17" s="85" t="s">
        <v>9</v>
      </c>
      <c r="D17" s="85">
        <v>4</v>
      </c>
      <c r="E17" s="132">
        <f>D17*510</f>
        <v>2040</v>
      </c>
      <c r="F17" s="67" t="s">
        <v>47</v>
      </c>
      <c r="G17" s="95" t="s">
        <v>35</v>
      </c>
    </row>
    <row r="18" spans="1:7" ht="12.75">
      <c r="A18" s="83">
        <v>8</v>
      </c>
      <c r="B18" s="84" t="s">
        <v>67</v>
      </c>
      <c r="C18" s="85" t="s">
        <v>8</v>
      </c>
      <c r="D18" s="85">
        <v>15</v>
      </c>
      <c r="E18" s="132">
        <f>D18*800</f>
        <v>12000</v>
      </c>
      <c r="F18" s="67" t="s">
        <v>47</v>
      </c>
      <c r="G18" s="95" t="s">
        <v>35</v>
      </c>
    </row>
    <row r="19" spans="1:7" ht="12.75">
      <c r="A19" s="83">
        <v>9</v>
      </c>
      <c r="B19" s="84" t="s">
        <v>68</v>
      </c>
      <c r="C19" s="85" t="s">
        <v>11</v>
      </c>
      <c r="D19" s="85">
        <v>2</v>
      </c>
      <c r="E19" s="132">
        <f>D19*300</f>
        <v>600</v>
      </c>
      <c r="F19" s="67" t="s">
        <v>47</v>
      </c>
      <c r="G19" s="95" t="s">
        <v>35</v>
      </c>
    </row>
    <row r="20" spans="1:7" ht="12.75">
      <c r="A20" s="83">
        <v>10</v>
      </c>
      <c r="B20" s="84" t="s">
        <v>69</v>
      </c>
      <c r="C20" s="85" t="s">
        <v>9</v>
      </c>
      <c r="D20" s="85">
        <v>1</v>
      </c>
      <c r="E20" s="132">
        <f>D20*1500</f>
        <v>1500</v>
      </c>
      <c r="F20" s="67" t="s">
        <v>47</v>
      </c>
      <c r="G20" s="95" t="s">
        <v>35</v>
      </c>
    </row>
    <row r="21" spans="1:7" ht="12.75">
      <c r="A21" s="83">
        <v>11</v>
      </c>
      <c r="B21" s="84" t="s">
        <v>70</v>
      </c>
      <c r="C21" s="85" t="s">
        <v>9</v>
      </c>
      <c r="D21" s="85">
        <v>1</v>
      </c>
      <c r="E21" s="132">
        <f>D21*2300</f>
        <v>2300</v>
      </c>
      <c r="F21" s="67" t="s">
        <v>47</v>
      </c>
      <c r="G21" s="95" t="s">
        <v>35</v>
      </c>
    </row>
    <row r="22" spans="1:7" ht="12.75">
      <c r="A22" s="83">
        <v>12</v>
      </c>
      <c r="B22" s="84" t="s">
        <v>71</v>
      </c>
      <c r="C22" s="85" t="s">
        <v>9</v>
      </c>
      <c r="D22" s="85">
        <v>2</v>
      </c>
      <c r="E22" s="132">
        <f>D22*14148</f>
        <v>28296</v>
      </c>
      <c r="F22" s="67" t="s">
        <v>47</v>
      </c>
      <c r="G22" s="95" t="s">
        <v>35</v>
      </c>
    </row>
    <row r="23" spans="1:7" ht="12.75">
      <c r="A23" s="83">
        <v>13</v>
      </c>
      <c r="B23" s="84" t="s">
        <v>72</v>
      </c>
      <c r="C23" s="85" t="s">
        <v>8</v>
      </c>
      <c r="D23" s="85">
        <f>10+14</f>
        <v>24</v>
      </c>
      <c r="E23" s="132">
        <f>D23*350</f>
        <v>8400</v>
      </c>
      <c r="F23" s="67" t="s">
        <v>47</v>
      </c>
      <c r="G23" s="95" t="s">
        <v>35</v>
      </c>
    </row>
    <row r="24" spans="1:7" ht="12.75">
      <c r="A24" s="83">
        <v>14</v>
      </c>
      <c r="B24" s="84" t="s">
        <v>73</v>
      </c>
      <c r="C24" s="85" t="s">
        <v>11</v>
      </c>
      <c r="D24" s="85">
        <v>3.5</v>
      </c>
      <c r="E24" s="132">
        <f>D24*500</f>
        <v>1750</v>
      </c>
      <c r="F24" s="67" t="s">
        <v>47</v>
      </c>
      <c r="G24" s="95" t="s">
        <v>35</v>
      </c>
    </row>
    <row r="25" spans="1:7" ht="12.75">
      <c r="A25" s="83">
        <v>15</v>
      </c>
      <c r="B25" s="134" t="s">
        <v>74</v>
      </c>
      <c r="C25" s="85" t="s">
        <v>11</v>
      </c>
      <c r="D25" s="85">
        <v>4.6</v>
      </c>
      <c r="E25" s="135">
        <f>D25*1800</f>
        <v>8280</v>
      </c>
      <c r="F25" s="67" t="s">
        <v>47</v>
      </c>
      <c r="G25" s="95" t="s">
        <v>35</v>
      </c>
    </row>
    <row r="26" spans="1:7" ht="12.75">
      <c r="A26" s="83">
        <v>16</v>
      </c>
      <c r="B26" s="136" t="s">
        <v>75</v>
      </c>
      <c r="C26" s="85" t="s">
        <v>9</v>
      </c>
      <c r="D26" s="137">
        <v>9</v>
      </c>
      <c r="E26" s="135">
        <f>D26*500</f>
        <v>4500</v>
      </c>
      <c r="F26" s="67" t="s">
        <v>47</v>
      </c>
      <c r="G26" s="95" t="s">
        <v>35</v>
      </c>
    </row>
    <row r="27" spans="1:7" ht="25.5">
      <c r="A27" s="83">
        <v>17</v>
      </c>
      <c r="B27" s="30" t="s">
        <v>76</v>
      </c>
      <c r="C27" s="37" t="s">
        <v>9</v>
      </c>
      <c r="D27" s="20">
        <v>4</v>
      </c>
      <c r="E27" s="132">
        <f>D27*15000</f>
        <v>60000</v>
      </c>
      <c r="F27" s="67" t="s">
        <v>47</v>
      </c>
      <c r="G27" s="95" t="s">
        <v>35</v>
      </c>
    </row>
    <row r="28" spans="1:7" ht="12.75">
      <c r="A28" s="87"/>
      <c r="B28" s="18" t="s">
        <v>77</v>
      </c>
      <c r="C28" s="70" t="s">
        <v>2</v>
      </c>
      <c r="D28" s="89"/>
      <c r="E28" s="90">
        <f>SUM(E11:E27)</f>
        <v>175816</v>
      </c>
      <c r="F28" s="26"/>
      <c r="G28" s="26"/>
    </row>
    <row r="29" spans="1:7" ht="12.75">
      <c r="A29" s="87"/>
      <c r="B29" s="18"/>
      <c r="C29" s="13"/>
      <c r="D29" s="85"/>
      <c r="E29" s="86"/>
      <c r="F29" s="26"/>
      <c r="G29" s="26"/>
    </row>
    <row r="30" spans="1:7" ht="12.75">
      <c r="A30" s="87"/>
      <c r="B30" s="72" t="s">
        <v>78</v>
      </c>
      <c r="C30" s="9" t="s">
        <v>2</v>
      </c>
      <c r="D30" s="85"/>
      <c r="E30" s="138">
        <v>168900</v>
      </c>
      <c r="F30" s="26"/>
      <c r="G30" s="26"/>
    </row>
    <row r="31" spans="1:7" ht="25.5">
      <c r="A31" s="87"/>
      <c r="B31" s="72" t="s">
        <v>79</v>
      </c>
      <c r="C31" s="9" t="s">
        <v>2</v>
      </c>
      <c r="D31" s="88"/>
      <c r="E31" s="138">
        <f>E30*0.1</f>
        <v>16890</v>
      </c>
      <c r="F31" s="26"/>
      <c r="G31" s="26"/>
    </row>
    <row r="32" spans="1:7" ht="12.75">
      <c r="A32" s="87"/>
      <c r="B32" s="72" t="s">
        <v>80</v>
      </c>
      <c r="C32" s="9" t="s">
        <v>2</v>
      </c>
      <c r="D32" s="91"/>
      <c r="E32" s="92">
        <v>86287.7</v>
      </c>
      <c r="F32" s="26"/>
      <c r="G32" s="26"/>
    </row>
    <row r="33" spans="1:7" ht="25.5">
      <c r="A33" s="87"/>
      <c r="B33" s="19" t="s">
        <v>81</v>
      </c>
      <c r="C33" s="9" t="s">
        <v>2</v>
      </c>
      <c r="D33" s="91"/>
      <c r="E33" s="90">
        <f>E30-E31+E32</f>
        <v>238297.7</v>
      </c>
      <c r="F33" s="26"/>
      <c r="G33" s="26"/>
    </row>
  </sheetData>
  <mergeCells count="10">
    <mergeCell ref="G9:G10"/>
    <mergeCell ref="B5:E5"/>
    <mergeCell ref="A6:E6"/>
    <mergeCell ref="B7:E7"/>
    <mergeCell ref="E9:E10"/>
    <mergeCell ref="F9:F10"/>
    <mergeCell ref="A9:A10"/>
    <mergeCell ref="B9:B10"/>
    <mergeCell ref="C9:C10"/>
    <mergeCell ref="D9:D10"/>
  </mergeCells>
  <printOptions/>
  <pageMargins left="0.7874015748031497" right="0" top="0.3937007874015748" bottom="0.3937007874015748" header="0" footer="0"/>
  <pageSetup horizontalDpi="600" verticalDpi="600" orientation="portrait" paperSize="9" r:id="rId1"/>
  <ignoredErrors>
    <ignoredError sqref="E17 E2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3:H27"/>
  <sheetViews>
    <sheetView workbookViewId="0" topLeftCell="A1">
      <selection activeCell="C24" sqref="C24"/>
    </sheetView>
  </sheetViews>
  <sheetFormatPr defaultColWidth="9.00390625" defaultRowHeight="12.75"/>
  <cols>
    <col min="1" max="1" width="0.37109375" style="0" customWidth="1"/>
    <col min="2" max="2" width="5.00390625" style="0" customWidth="1"/>
    <col min="3" max="3" width="42.00390625" style="0" customWidth="1"/>
    <col min="4" max="4" width="6.375" style="0" customWidth="1"/>
    <col min="5" max="5" width="6.75390625" style="0" customWidth="1"/>
    <col min="6" max="6" width="11.375" style="0" customWidth="1"/>
    <col min="7" max="7" width="10.25390625" style="0" customWidth="1"/>
    <col min="8" max="8" width="10.875" style="0" customWidth="1"/>
  </cols>
  <sheetData>
    <row r="3" spans="3:5" ht="15">
      <c r="C3" s="39" t="s">
        <v>29</v>
      </c>
      <c r="D3" s="40"/>
      <c r="E3" s="40"/>
    </row>
    <row r="4" spans="3:5" ht="15">
      <c r="C4" s="40" t="s">
        <v>25</v>
      </c>
      <c r="D4" s="40"/>
      <c r="E4" s="40"/>
    </row>
    <row r="5" spans="3:5" ht="15">
      <c r="C5" s="39" t="s">
        <v>175</v>
      </c>
      <c r="D5" s="40"/>
      <c r="E5" s="40"/>
    </row>
    <row r="7" spans="1:8" ht="21.75" customHeight="1">
      <c r="A7" s="42"/>
      <c r="B7" s="112" t="s">
        <v>48</v>
      </c>
      <c r="C7" s="113" t="s">
        <v>1</v>
      </c>
      <c r="D7" s="114" t="s">
        <v>17</v>
      </c>
      <c r="E7" s="114" t="s">
        <v>10</v>
      </c>
      <c r="F7" s="114" t="s">
        <v>49</v>
      </c>
      <c r="G7" s="114" t="s">
        <v>32</v>
      </c>
      <c r="H7" s="114" t="s">
        <v>33</v>
      </c>
    </row>
    <row r="8" spans="2:8" ht="12.75">
      <c r="B8" s="43">
        <v>1</v>
      </c>
      <c r="C8" s="44" t="s">
        <v>90</v>
      </c>
      <c r="D8" s="108" t="s">
        <v>9</v>
      </c>
      <c r="E8" s="108">
        <v>1</v>
      </c>
      <c r="F8" s="44">
        <v>848</v>
      </c>
      <c r="G8" s="67" t="s">
        <v>34</v>
      </c>
      <c r="H8" s="67" t="s">
        <v>35</v>
      </c>
    </row>
    <row r="9" spans="2:8" ht="12.75">
      <c r="B9" s="43">
        <v>2</v>
      </c>
      <c r="C9" s="44" t="s">
        <v>220</v>
      </c>
      <c r="D9" s="108" t="s">
        <v>9</v>
      </c>
      <c r="E9" s="117" t="s">
        <v>13</v>
      </c>
      <c r="F9" s="179">
        <v>10000</v>
      </c>
      <c r="G9" s="67" t="s">
        <v>36</v>
      </c>
      <c r="H9" s="67" t="s">
        <v>35</v>
      </c>
    </row>
    <row r="10" spans="2:8" ht="12.75">
      <c r="B10" s="43">
        <v>3</v>
      </c>
      <c r="C10" s="44" t="s">
        <v>221</v>
      </c>
      <c r="D10" s="108" t="s">
        <v>9</v>
      </c>
      <c r="E10" s="117" t="s">
        <v>13</v>
      </c>
      <c r="F10" s="179">
        <v>17000</v>
      </c>
      <c r="G10" s="67" t="s">
        <v>36</v>
      </c>
      <c r="H10" s="67" t="s">
        <v>35</v>
      </c>
    </row>
    <row r="11" spans="2:8" ht="12.75">
      <c r="B11" s="43">
        <v>4</v>
      </c>
      <c r="C11" s="44" t="s">
        <v>222</v>
      </c>
      <c r="D11" s="108" t="s">
        <v>9</v>
      </c>
      <c r="E11" s="117" t="s">
        <v>223</v>
      </c>
      <c r="F11" s="179">
        <v>11700</v>
      </c>
      <c r="G11" s="67" t="s">
        <v>37</v>
      </c>
      <c r="H11" s="67" t="s">
        <v>35</v>
      </c>
    </row>
    <row r="12" spans="2:8" ht="12.75">
      <c r="B12" s="43">
        <v>5</v>
      </c>
      <c r="C12" s="44" t="s">
        <v>224</v>
      </c>
      <c r="D12" s="108" t="s">
        <v>8</v>
      </c>
      <c r="E12" s="117" t="s">
        <v>225</v>
      </c>
      <c r="F12" s="179">
        <v>1029</v>
      </c>
      <c r="G12" s="67" t="s">
        <v>155</v>
      </c>
      <c r="H12" s="67" t="s">
        <v>35</v>
      </c>
    </row>
    <row r="13" spans="2:8" ht="12.75">
      <c r="B13" s="43">
        <v>6</v>
      </c>
      <c r="C13" s="44" t="s">
        <v>158</v>
      </c>
      <c r="D13" s="108" t="s">
        <v>9</v>
      </c>
      <c r="E13" s="117" t="s">
        <v>54</v>
      </c>
      <c r="F13" s="179">
        <v>2670</v>
      </c>
      <c r="G13" s="67" t="s">
        <v>36</v>
      </c>
      <c r="H13" s="67" t="s">
        <v>35</v>
      </c>
    </row>
    <row r="14" spans="2:8" ht="12.75">
      <c r="B14" s="43">
        <v>7</v>
      </c>
      <c r="C14" s="44" t="s">
        <v>226</v>
      </c>
      <c r="D14" s="108" t="s">
        <v>9</v>
      </c>
      <c r="E14" s="117" t="s">
        <v>13</v>
      </c>
      <c r="F14" s="179">
        <v>700</v>
      </c>
      <c r="G14" s="67" t="s">
        <v>36</v>
      </c>
      <c r="H14" s="67" t="s">
        <v>35</v>
      </c>
    </row>
    <row r="15" spans="2:8" ht="12.75">
      <c r="B15" s="43">
        <v>8</v>
      </c>
      <c r="C15" s="44" t="s">
        <v>227</v>
      </c>
      <c r="D15" s="108" t="s">
        <v>228</v>
      </c>
      <c r="E15" s="117" t="s">
        <v>13</v>
      </c>
      <c r="F15" s="179">
        <v>830</v>
      </c>
      <c r="G15" s="67" t="s">
        <v>47</v>
      </c>
      <c r="H15" s="67" t="s">
        <v>35</v>
      </c>
    </row>
    <row r="16" spans="2:8" ht="12.75">
      <c r="B16" s="43">
        <v>9</v>
      </c>
      <c r="C16" s="44" t="s">
        <v>229</v>
      </c>
      <c r="D16" s="108" t="s">
        <v>9</v>
      </c>
      <c r="E16" s="117" t="s">
        <v>53</v>
      </c>
      <c r="F16" s="179">
        <v>2700</v>
      </c>
      <c r="G16" s="67" t="s">
        <v>37</v>
      </c>
      <c r="H16" s="67" t="s">
        <v>35</v>
      </c>
    </row>
    <row r="17" spans="2:8" ht="12.75">
      <c r="B17" s="43">
        <v>12</v>
      </c>
      <c r="C17" s="44" t="s">
        <v>168</v>
      </c>
      <c r="D17" s="108" t="s">
        <v>9</v>
      </c>
      <c r="E17" s="117" t="s">
        <v>223</v>
      </c>
      <c r="F17" s="118">
        <v>110000</v>
      </c>
      <c r="G17" s="67" t="s">
        <v>36</v>
      </c>
      <c r="H17" s="67" t="s">
        <v>35</v>
      </c>
    </row>
    <row r="18" spans="2:8" ht="12.75">
      <c r="B18" s="43">
        <v>13</v>
      </c>
      <c r="C18" s="44" t="s">
        <v>230</v>
      </c>
      <c r="D18" s="108" t="s">
        <v>9</v>
      </c>
      <c r="E18" s="117" t="s">
        <v>55</v>
      </c>
      <c r="F18" s="118">
        <v>3710</v>
      </c>
      <c r="G18" s="67" t="s">
        <v>36</v>
      </c>
      <c r="H18" s="67" t="s">
        <v>35</v>
      </c>
    </row>
    <row r="19" spans="2:8" ht="12.75">
      <c r="B19" s="43">
        <v>14</v>
      </c>
      <c r="C19" s="44" t="s">
        <v>231</v>
      </c>
      <c r="D19" s="108" t="s">
        <v>8</v>
      </c>
      <c r="E19" s="117" t="s">
        <v>197</v>
      </c>
      <c r="F19" s="118">
        <v>5185</v>
      </c>
      <c r="G19" s="67" t="s">
        <v>36</v>
      </c>
      <c r="H19" s="67" t="s">
        <v>35</v>
      </c>
    </row>
    <row r="20" spans="2:8" ht="25.5">
      <c r="B20" s="43">
        <v>15</v>
      </c>
      <c r="C20" s="44" t="s">
        <v>232</v>
      </c>
      <c r="D20" s="108" t="s">
        <v>9</v>
      </c>
      <c r="E20" s="117" t="s">
        <v>13</v>
      </c>
      <c r="F20" s="44">
        <v>10000</v>
      </c>
      <c r="G20" s="67" t="s">
        <v>36</v>
      </c>
      <c r="H20" s="67" t="s">
        <v>35</v>
      </c>
    </row>
    <row r="21" spans="2:8" ht="12.75">
      <c r="B21" s="43"/>
      <c r="C21" s="18" t="s">
        <v>15</v>
      </c>
      <c r="D21" s="50" t="s">
        <v>7</v>
      </c>
      <c r="E21" s="44"/>
      <c r="F21" s="125">
        <v>176372</v>
      </c>
      <c r="G21" s="26"/>
      <c r="H21" s="26"/>
    </row>
    <row r="22" spans="2:8" ht="12.75">
      <c r="B22" s="43"/>
      <c r="C22" s="18"/>
      <c r="D22" s="14"/>
      <c r="E22" s="44"/>
      <c r="F22" s="44"/>
      <c r="G22" s="26"/>
      <c r="H22" s="26"/>
    </row>
    <row r="23" spans="2:8" ht="12.75">
      <c r="B23" s="43"/>
      <c r="C23" s="123" t="s">
        <v>78</v>
      </c>
      <c r="D23" s="8" t="s">
        <v>2</v>
      </c>
      <c r="E23" s="44"/>
      <c r="F23" s="126">
        <v>79415</v>
      </c>
      <c r="G23" s="26"/>
      <c r="H23" s="26"/>
    </row>
    <row r="24" spans="2:8" ht="12.75">
      <c r="B24" s="43"/>
      <c r="C24" s="72" t="s">
        <v>233</v>
      </c>
      <c r="D24" s="9" t="s">
        <v>2</v>
      </c>
      <c r="E24" s="44"/>
      <c r="F24" s="127">
        <v>58846.27</v>
      </c>
      <c r="G24" s="26"/>
      <c r="H24" s="26"/>
    </row>
    <row r="25" spans="2:8" ht="12.75">
      <c r="B25" s="108"/>
      <c r="C25" s="19" t="s">
        <v>81</v>
      </c>
      <c r="D25" s="93" t="s">
        <v>7</v>
      </c>
      <c r="E25" s="44"/>
      <c r="F25" s="125">
        <f>F23+F24</f>
        <v>138261.27</v>
      </c>
      <c r="G25" s="26"/>
      <c r="H25" s="26"/>
    </row>
    <row r="26" spans="2:8" ht="12.75">
      <c r="B26" s="108"/>
      <c r="C26" s="19" t="s">
        <v>174</v>
      </c>
      <c r="D26" s="93" t="s">
        <v>7</v>
      </c>
      <c r="E26" s="44"/>
      <c r="F26" s="125">
        <v>13826.13</v>
      </c>
      <c r="G26" s="26"/>
      <c r="H26" s="26"/>
    </row>
    <row r="27" spans="2:8" ht="12.75">
      <c r="B27" s="108"/>
      <c r="C27" s="44" t="s">
        <v>234</v>
      </c>
      <c r="D27" s="44" t="s">
        <v>7</v>
      </c>
      <c r="E27" s="44"/>
      <c r="F27" s="44">
        <v>124435.14</v>
      </c>
      <c r="G27" s="26"/>
      <c r="H27" s="26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8"/>
  <sheetViews>
    <sheetView workbookViewId="0" topLeftCell="A1">
      <selection activeCell="E26" sqref="E26"/>
    </sheetView>
  </sheetViews>
  <sheetFormatPr defaultColWidth="9.00390625" defaultRowHeight="12.75"/>
  <cols>
    <col min="1" max="1" width="4.75390625" style="4" customWidth="1"/>
    <col min="2" max="2" width="41.625" style="5" customWidth="1"/>
    <col min="3" max="3" width="6.75390625" style="4" customWidth="1"/>
    <col min="4" max="4" width="7.00390625" style="4" customWidth="1"/>
    <col min="5" max="5" width="12.25390625" style="0" customWidth="1"/>
    <col min="6" max="6" width="11.00390625" style="0" customWidth="1"/>
    <col min="7" max="7" width="11.75390625" style="0" customWidth="1"/>
  </cols>
  <sheetData>
    <row r="2" spans="1:5" ht="12.75">
      <c r="A2" s="174" t="s">
        <v>40</v>
      </c>
      <c r="B2" s="174"/>
      <c r="C2" s="174"/>
      <c r="D2" s="174"/>
      <c r="E2" s="167"/>
    </row>
    <row r="3" spans="1:5" ht="12.75">
      <c r="A3" s="174" t="s">
        <v>28</v>
      </c>
      <c r="B3" s="174"/>
      <c r="C3" s="174"/>
      <c r="D3" s="174"/>
      <c r="E3" s="167"/>
    </row>
    <row r="4" spans="1:5" ht="12.75" customHeight="1">
      <c r="A4" s="174" t="s">
        <v>112</v>
      </c>
      <c r="B4" s="174"/>
      <c r="C4" s="174"/>
      <c r="D4" s="174"/>
      <c r="E4" s="167" t="s">
        <v>23</v>
      </c>
    </row>
    <row r="5" spans="1:4" ht="12.75" customHeight="1">
      <c r="A5" s="1"/>
      <c r="B5" s="1"/>
      <c r="C5" s="1"/>
      <c r="D5" s="1"/>
    </row>
    <row r="6" spans="1:4" ht="12.75">
      <c r="A6" s="1"/>
      <c r="B6" s="7"/>
      <c r="C6" s="1"/>
      <c r="D6" s="1"/>
    </row>
    <row r="7" spans="1:7" ht="33.75">
      <c r="A7" s="112" t="s">
        <v>48</v>
      </c>
      <c r="B7" s="113" t="s">
        <v>1</v>
      </c>
      <c r="C7" s="114" t="s">
        <v>17</v>
      </c>
      <c r="D7" s="114" t="s">
        <v>10</v>
      </c>
      <c r="E7" s="114" t="s">
        <v>49</v>
      </c>
      <c r="F7" s="114" t="s">
        <v>32</v>
      </c>
      <c r="G7" s="114" t="s">
        <v>33</v>
      </c>
    </row>
    <row r="8" spans="1:7" ht="12.75">
      <c r="A8" s="8">
        <v>1</v>
      </c>
      <c r="B8" s="49" t="s">
        <v>90</v>
      </c>
      <c r="C8" s="46" t="s">
        <v>9</v>
      </c>
      <c r="D8" s="46">
        <v>3</v>
      </c>
      <c r="E8" s="122">
        <v>2544</v>
      </c>
      <c r="F8" s="67" t="s">
        <v>34</v>
      </c>
      <c r="G8" s="67" t="s">
        <v>35</v>
      </c>
    </row>
    <row r="9" spans="1:7" ht="12.75">
      <c r="A9" s="8">
        <v>2</v>
      </c>
      <c r="B9" s="49" t="s">
        <v>176</v>
      </c>
      <c r="C9" s="46" t="s">
        <v>9</v>
      </c>
      <c r="D9" s="46">
        <v>1</v>
      </c>
      <c r="E9" s="122">
        <v>10000</v>
      </c>
      <c r="F9" s="67" t="s">
        <v>36</v>
      </c>
      <c r="G9" s="67" t="s">
        <v>35</v>
      </c>
    </row>
    <row r="10" spans="1:7" ht="12.75">
      <c r="A10" s="8">
        <v>3</v>
      </c>
      <c r="B10" s="123" t="s">
        <v>235</v>
      </c>
      <c r="C10" s="11" t="s">
        <v>9</v>
      </c>
      <c r="D10" s="11">
        <v>19</v>
      </c>
      <c r="E10" s="122">
        <v>83000</v>
      </c>
      <c r="F10" s="67" t="s">
        <v>47</v>
      </c>
      <c r="G10" s="67" t="s">
        <v>35</v>
      </c>
    </row>
    <row r="11" spans="1:7" ht="12.75">
      <c r="A11" s="8">
        <v>4</v>
      </c>
      <c r="B11" s="129" t="s">
        <v>236</v>
      </c>
      <c r="C11" s="52" t="s">
        <v>11</v>
      </c>
      <c r="D11" s="52">
        <v>11.5</v>
      </c>
      <c r="E11" s="122">
        <v>10223</v>
      </c>
      <c r="F11" s="67" t="s">
        <v>47</v>
      </c>
      <c r="G11" s="67" t="s">
        <v>35</v>
      </c>
    </row>
    <row r="12" spans="1:7" ht="12.75">
      <c r="A12" s="8">
        <v>5</v>
      </c>
      <c r="B12" s="49" t="s">
        <v>237</v>
      </c>
      <c r="C12" s="52" t="s">
        <v>8</v>
      </c>
      <c r="D12" s="46">
        <v>30</v>
      </c>
      <c r="E12" s="122">
        <v>24000</v>
      </c>
      <c r="F12" s="67" t="s">
        <v>47</v>
      </c>
      <c r="G12" s="67" t="s">
        <v>35</v>
      </c>
    </row>
    <row r="13" spans="1:7" ht="12.75">
      <c r="A13" s="8">
        <v>6</v>
      </c>
      <c r="B13" s="129" t="s">
        <v>157</v>
      </c>
      <c r="C13" s="46" t="s">
        <v>9</v>
      </c>
      <c r="D13" s="52">
        <v>22</v>
      </c>
      <c r="E13" s="122">
        <v>11660</v>
      </c>
      <c r="F13" s="67" t="s">
        <v>47</v>
      </c>
      <c r="G13" s="67" t="s">
        <v>35</v>
      </c>
    </row>
    <row r="14" spans="1:7" ht="12.75">
      <c r="A14" s="8">
        <v>7</v>
      </c>
      <c r="B14" s="129" t="s">
        <v>161</v>
      </c>
      <c r="C14" s="46" t="s">
        <v>9</v>
      </c>
      <c r="D14" s="52">
        <v>27</v>
      </c>
      <c r="E14" s="122">
        <v>17500</v>
      </c>
      <c r="F14" s="67" t="s">
        <v>47</v>
      </c>
      <c r="G14" s="67" t="s">
        <v>35</v>
      </c>
    </row>
    <row r="15" spans="1:7" ht="12.75">
      <c r="A15" s="8">
        <v>8</v>
      </c>
      <c r="B15" s="123" t="s">
        <v>213</v>
      </c>
      <c r="C15" s="46" t="s">
        <v>9</v>
      </c>
      <c r="D15" s="11">
        <v>7</v>
      </c>
      <c r="E15" s="122">
        <v>19950</v>
      </c>
      <c r="F15" s="67" t="s">
        <v>238</v>
      </c>
      <c r="G15" s="67" t="s">
        <v>35</v>
      </c>
    </row>
    <row r="16" spans="1:7" ht="12.75">
      <c r="A16" s="8">
        <v>9</v>
      </c>
      <c r="B16" s="129" t="s">
        <v>239</v>
      </c>
      <c r="C16" s="46" t="s">
        <v>9</v>
      </c>
      <c r="D16" s="52">
        <v>3</v>
      </c>
      <c r="E16" s="122">
        <v>1918</v>
      </c>
      <c r="F16" s="67" t="s">
        <v>148</v>
      </c>
      <c r="G16" s="67" t="s">
        <v>35</v>
      </c>
    </row>
    <row r="17" spans="1:7" ht="12.75">
      <c r="A17" s="8">
        <v>10</v>
      </c>
      <c r="B17" s="51" t="s">
        <v>240</v>
      </c>
      <c r="C17" s="46" t="s">
        <v>9</v>
      </c>
      <c r="D17" s="52">
        <v>1</v>
      </c>
      <c r="E17" s="122">
        <v>82278</v>
      </c>
      <c r="F17" s="67" t="s">
        <v>36</v>
      </c>
      <c r="G17" s="67" t="s">
        <v>35</v>
      </c>
    </row>
    <row r="18" spans="1:7" ht="12.75">
      <c r="A18" s="8">
        <v>11</v>
      </c>
      <c r="B18" s="129" t="s">
        <v>241</v>
      </c>
      <c r="C18" s="46" t="s">
        <v>9</v>
      </c>
      <c r="D18" s="52">
        <v>1</v>
      </c>
      <c r="E18" s="122">
        <v>17000</v>
      </c>
      <c r="F18" s="67" t="s">
        <v>242</v>
      </c>
      <c r="G18" s="67" t="s">
        <v>35</v>
      </c>
    </row>
    <row r="19" spans="1:7" ht="12.75">
      <c r="A19" s="8">
        <v>12</v>
      </c>
      <c r="B19" s="129" t="s">
        <v>243</v>
      </c>
      <c r="C19" s="46" t="s">
        <v>9</v>
      </c>
      <c r="D19" s="52">
        <v>1</v>
      </c>
      <c r="E19" s="122">
        <v>700</v>
      </c>
      <c r="F19" s="67" t="s">
        <v>36</v>
      </c>
      <c r="G19" s="67" t="s">
        <v>35</v>
      </c>
    </row>
    <row r="20" spans="1:7" ht="12.75">
      <c r="A20" s="8">
        <v>13</v>
      </c>
      <c r="B20" s="129" t="s">
        <v>58</v>
      </c>
      <c r="C20" s="46" t="s">
        <v>9</v>
      </c>
      <c r="D20" s="52">
        <v>107</v>
      </c>
      <c r="E20" s="122">
        <v>41875</v>
      </c>
      <c r="F20" s="67" t="s">
        <v>36</v>
      </c>
      <c r="G20" s="67" t="s">
        <v>35</v>
      </c>
    </row>
    <row r="21" spans="1:7" ht="12.75">
      <c r="A21" s="8"/>
      <c r="B21" s="48"/>
      <c r="C21" s="11"/>
      <c r="D21" s="11"/>
      <c r="E21" s="122"/>
      <c r="F21" s="26"/>
      <c r="G21" s="26"/>
    </row>
    <row r="22" spans="1:7" ht="12.75">
      <c r="A22" s="12"/>
      <c r="B22" s="18" t="s">
        <v>15</v>
      </c>
      <c r="C22" s="50" t="s">
        <v>7</v>
      </c>
      <c r="D22" s="46"/>
      <c r="E22" s="125">
        <v>322648</v>
      </c>
      <c r="F22" s="26"/>
      <c r="G22" s="26"/>
    </row>
    <row r="23" spans="1:7" ht="12.75">
      <c r="A23" s="12"/>
      <c r="B23" s="18"/>
      <c r="C23" s="14"/>
      <c r="D23" s="14"/>
      <c r="E23" s="26"/>
      <c r="F23" s="26"/>
      <c r="G23" s="26"/>
    </row>
    <row r="24" spans="1:7" ht="12.75">
      <c r="A24" s="12"/>
      <c r="B24" s="123" t="s">
        <v>78</v>
      </c>
      <c r="C24" s="8" t="s">
        <v>2</v>
      </c>
      <c r="D24" s="14"/>
      <c r="E24" s="126">
        <v>264441.91</v>
      </c>
      <c r="F24" s="26"/>
      <c r="G24" s="26"/>
    </row>
    <row r="25" spans="1:7" ht="12.75">
      <c r="A25" s="12"/>
      <c r="B25" s="72" t="s">
        <v>233</v>
      </c>
      <c r="C25" s="9" t="s">
        <v>2</v>
      </c>
      <c r="D25" s="14"/>
      <c r="E25" s="180">
        <v>94056.31</v>
      </c>
      <c r="F25" s="26"/>
      <c r="G25" s="26"/>
    </row>
    <row r="26" spans="1:7" ht="12.75">
      <c r="A26" s="12"/>
      <c r="B26" s="72" t="s">
        <v>244</v>
      </c>
      <c r="C26" s="9" t="s">
        <v>7</v>
      </c>
      <c r="D26" s="14"/>
      <c r="E26" s="180">
        <v>358498.22</v>
      </c>
      <c r="F26" s="26"/>
      <c r="G26" s="26"/>
    </row>
    <row r="27" spans="1:7" ht="12.75">
      <c r="A27" s="12"/>
      <c r="B27" s="72" t="s">
        <v>174</v>
      </c>
      <c r="C27" s="9" t="s">
        <v>7</v>
      </c>
      <c r="D27" s="14"/>
      <c r="E27" s="180">
        <v>35849.82</v>
      </c>
      <c r="F27" s="26"/>
      <c r="G27" s="26"/>
    </row>
    <row r="28" spans="1:7" ht="12.75">
      <c r="A28" s="12"/>
      <c r="B28" s="72" t="s">
        <v>245</v>
      </c>
      <c r="C28" s="9" t="s">
        <v>7</v>
      </c>
      <c r="D28" s="16"/>
      <c r="E28" s="180">
        <v>322648.4</v>
      </c>
      <c r="F28" s="26"/>
      <c r="G28" s="26"/>
    </row>
  </sheetData>
  <mergeCells count="3"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31"/>
  <sheetViews>
    <sheetView workbookViewId="0" topLeftCell="A1">
      <selection activeCell="A1" sqref="A1:G7"/>
    </sheetView>
  </sheetViews>
  <sheetFormatPr defaultColWidth="9.00390625" defaultRowHeight="12.75"/>
  <cols>
    <col min="1" max="1" width="4.75390625" style="4" customWidth="1"/>
    <col min="2" max="2" width="40.125" style="5" customWidth="1"/>
    <col min="3" max="3" width="5.125" style="4" customWidth="1"/>
    <col min="4" max="4" width="6.75390625" style="4" customWidth="1"/>
    <col min="5" max="5" width="13.875" style="0" customWidth="1"/>
    <col min="6" max="6" width="11.75390625" style="0" customWidth="1"/>
    <col min="7" max="7" width="12.00390625" style="0" customWidth="1"/>
  </cols>
  <sheetData>
    <row r="2" spans="1:5" ht="12.75">
      <c r="A2" s="174" t="s">
        <v>40</v>
      </c>
      <c r="B2" s="174"/>
      <c r="C2" s="174"/>
      <c r="D2" s="174"/>
      <c r="E2" s="167"/>
    </row>
    <row r="3" spans="1:5" ht="12.75">
      <c r="A3" s="174" t="s">
        <v>60</v>
      </c>
      <c r="B3" s="174"/>
      <c r="C3" s="174"/>
      <c r="D3" s="174"/>
      <c r="E3" s="167"/>
    </row>
    <row r="4" spans="1:5" ht="12.75" customHeight="1">
      <c r="A4" s="174" t="s">
        <v>112</v>
      </c>
      <c r="B4" s="174"/>
      <c r="C4" s="174"/>
      <c r="D4" s="174"/>
      <c r="E4" s="167" t="s">
        <v>23</v>
      </c>
    </row>
    <row r="5" spans="1:4" ht="12.75" customHeight="1">
      <c r="A5" s="1"/>
      <c r="B5" s="1"/>
      <c r="C5" s="1"/>
      <c r="D5" s="1"/>
    </row>
    <row r="6" spans="1:4" ht="12.75">
      <c r="A6" s="1"/>
      <c r="B6" s="7"/>
      <c r="C6" s="1"/>
      <c r="D6" s="1"/>
    </row>
    <row r="7" spans="1:7" ht="22.5">
      <c r="A7" s="115" t="s">
        <v>48</v>
      </c>
      <c r="B7" s="116" t="s">
        <v>1</v>
      </c>
      <c r="C7" s="66" t="s">
        <v>17</v>
      </c>
      <c r="D7" s="66" t="s">
        <v>10</v>
      </c>
      <c r="E7" s="66" t="s">
        <v>49</v>
      </c>
      <c r="F7" s="66" t="s">
        <v>32</v>
      </c>
      <c r="G7" s="66" t="s">
        <v>33</v>
      </c>
    </row>
    <row r="8" spans="1:7" ht="12.75">
      <c r="A8" s="8">
        <v>1</v>
      </c>
      <c r="B8" s="29" t="s">
        <v>176</v>
      </c>
      <c r="C8" s="25" t="s">
        <v>9</v>
      </c>
      <c r="D8" s="25">
        <v>1</v>
      </c>
      <c r="E8" s="26">
        <v>10000</v>
      </c>
      <c r="F8" s="67" t="s">
        <v>246</v>
      </c>
      <c r="G8" s="67" t="s">
        <v>35</v>
      </c>
    </row>
    <row r="9" spans="1:7" ht="12.75">
      <c r="A9" s="8">
        <v>2</v>
      </c>
      <c r="B9" s="17" t="s">
        <v>247</v>
      </c>
      <c r="C9" s="11" t="s">
        <v>9</v>
      </c>
      <c r="D9" s="28">
        <v>10</v>
      </c>
      <c r="E9" s="122">
        <v>28500</v>
      </c>
      <c r="F9" s="67" t="s">
        <v>36</v>
      </c>
      <c r="G9" s="67" t="s">
        <v>35</v>
      </c>
    </row>
    <row r="10" spans="1:7" ht="12.75">
      <c r="A10" s="8">
        <v>3</v>
      </c>
      <c r="B10" s="49" t="s">
        <v>248</v>
      </c>
      <c r="C10" s="46" t="s">
        <v>8</v>
      </c>
      <c r="D10" s="46">
        <v>5</v>
      </c>
      <c r="E10" s="122">
        <v>2500</v>
      </c>
      <c r="F10" s="67" t="s">
        <v>36</v>
      </c>
      <c r="G10" s="67" t="s">
        <v>35</v>
      </c>
    </row>
    <row r="11" spans="1:7" ht="12.75">
      <c r="A11" s="8">
        <v>4</v>
      </c>
      <c r="B11" s="51" t="s">
        <v>249</v>
      </c>
      <c r="C11" s="46" t="s">
        <v>9</v>
      </c>
      <c r="D11" s="52">
        <v>7</v>
      </c>
      <c r="E11" s="122">
        <v>10500</v>
      </c>
      <c r="F11" s="67" t="s">
        <v>36</v>
      </c>
      <c r="G11" s="67" t="s">
        <v>35</v>
      </c>
    </row>
    <row r="12" spans="1:7" ht="12.75">
      <c r="A12" s="8">
        <v>5</v>
      </c>
      <c r="B12" s="51" t="s">
        <v>250</v>
      </c>
      <c r="C12" s="46" t="s">
        <v>8</v>
      </c>
      <c r="D12" s="52">
        <v>10</v>
      </c>
      <c r="E12" s="122">
        <v>13500</v>
      </c>
      <c r="F12" s="67" t="s">
        <v>37</v>
      </c>
      <c r="G12" s="67" t="s">
        <v>35</v>
      </c>
    </row>
    <row r="13" spans="1:7" ht="12.75">
      <c r="A13" s="8">
        <v>6</v>
      </c>
      <c r="B13" s="48" t="s">
        <v>157</v>
      </c>
      <c r="C13" s="11" t="s">
        <v>9</v>
      </c>
      <c r="D13" s="11">
        <v>30</v>
      </c>
      <c r="E13" s="122">
        <v>15900</v>
      </c>
      <c r="F13" s="67" t="s">
        <v>47</v>
      </c>
      <c r="G13" s="67" t="s">
        <v>35</v>
      </c>
    </row>
    <row r="14" spans="1:7" ht="12.75">
      <c r="A14" s="8">
        <v>7</v>
      </c>
      <c r="B14" s="51" t="s">
        <v>251</v>
      </c>
      <c r="C14" s="11" t="s">
        <v>9</v>
      </c>
      <c r="D14" s="52">
        <v>6</v>
      </c>
      <c r="E14" s="122">
        <v>4200</v>
      </c>
      <c r="F14" s="67" t="s">
        <v>36</v>
      </c>
      <c r="G14" s="67" t="s">
        <v>35</v>
      </c>
    </row>
    <row r="15" spans="1:7" ht="12.75">
      <c r="A15" s="8">
        <v>8</v>
      </c>
      <c r="B15" s="51" t="s">
        <v>252</v>
      </c>
      <c r="C15" s="11" t="s">
        <v>9</v>
      </c>
      <c r="D15" s="52">
        <v>6</v>
      </c>
      <c r="E15" s="122">
        <v>3180</v>
      </c>
      <c r="F15" s="67" t="s">
        <v>36</v>
      </c>
      <c r="G15" s="67" t="s">
        <v>35</v>
      </c>
    </row>
    <row r="16" spans="1:7" ht="12.75">
      <c r="A16" s="8">
        <v>9</v>
      </c>
      <c r="B16" s="51" t="s">
        <v>253</v>
      </c>
      <c r="C16" s="11" t="s">
        <v>9</v>
      </c>
      <c r="D16" s="52">
        <v>3</v>
      </c>
      <c r="E16" s="122">
        <v>1590</v>
      </c>
      <c r="F16" s="67" t="s">
        <v>36</v>
      </c>
      <c r="G16" s="67" t="s">
        <v>35</v>
      </c>
    </row>
    <row r="17" spans="1:7" ht="12.75">
      <c r="A17" s="8">
        <v>10</v>
      </c>
      <c r="B17" s="51" t="s">
        <v>254</v>
      </c>
      <c r="C17" s="11" t="s">
        <v>9</v>
      </c>
      <c r="D17" s="52">
        <v>2</v>
      </c>
      <c r="E17" s="122">
        <v>1400</v>
      </c>
      <c r="F17" s="67" t="s">
        <v>36</v>
      </c>
      <c r="G17" s="67" t="s">
        <v>35</v>
      </c>
    </row>
    <row r="18" spans="1:7" ht="12.75">
      <c r="A18" s="8">
        <v>10</v>
      </c>
      <c r="B18" s="51" t="s">
        <v>255</v>
      </c>
      <c r="C18" s="11" t="s">
        <v>9</v>
      </c>
      <c r="D18" s="52">
        <v>2</v>
      </c>
      <c r="E18" s="122">
        <v>1400</v>
      </c>
      <c r="F18" s="67" t="s">
        <v>36</v>
      </c>
      <c r="G18" s="67" t="s">
        <v>35</v>
      </c>
    </row>
    <row r="19" spans="1:7" ht="12.75">
      <c r="A19" s="8">
        <v>11</v>
      </c>
      <c r="B19" s="51" t="s">
        <v>185</v>
      </c>
      <c r="C19" s="11" t="s">
        <v>9</v>
      </c>
      <c r="D19" s="52">
        <v>1</v>
      </c>
      <c r="E19" s="122">
        <v>45000</v>
      </c>
      <c r="F19" s="67"/>
      <c r="G19" s="67"/>
    </row>
    <row r="20" spans="1:7" ht="12.75">
      <c r="A20" s="8">
        <v>12</v>
      </c>
      <c r="B20" s="51" t="s">
        <v>243</v>
      </c>
      <c r="C20" s="11" t="s">
        <v>9</v>
      </c>
      <c r="D20" s="52">
        <v>1</v>
      </c>
      <c r="E20" s="122">
        <v>700</v>
      </c>
      <c r="F20" s="67" t="s">
        <v>36</v>
      </c>
      <c r="G20" s="67" t="s">
        <v>35</v>
      </c>
    </row>
    <row r="21" spans="1:7" ht="12.75">
      <c r="A21" s="8"/>
      <c r="B21" s="51"/>
      <c r="C21" s="11"/>
      <c r="D21" s="52"/>
      <c r="E21" s="122"/>
      <c r="F21" s="67"/>
      <c r="G21" s="67"/>
    </row>
    <row r="22" spans="1:7" ht="12.75">
      <c r="A22" s="8"/>
      <c r="B22" s="51"/>
      <c r="C22" s="11"/>
      <c r="D22" s="52"/>
      <c r="E22" s="122"/>
      <c r="F22" s="67"/>
      <c r="G22" s="67"/>
    </row>
    <row r="23" spans="1:7" ht="12.75">
      <c r="A23" s="8"/>
      <c r="B23" s="51"/>
      <c r="C23" s="11"/>
      <c r="D23" s="52"/>
      <c r="E23" s="122"/>
      <c r="F23" s="67"/>
      <c r="G23" s="67"/>
    </row>
    <row r="24" spans="1:7" ht="12.75">
      <c r="A24" s="8"/>
      <c r="B24" s="51"/>
      <c r="C24" s="11"/>
      <c r="D24" s="52"/>
      <c r="E24" s="122"/>
      <c r="F24" s="67"/>
      <c r="G24" s="67"/>
    </row>
    <row r="25" spans="1:7" ht="12.75">
      <c r="A25" s="12"/>
      <c r="B25" s="18" t="s">
        <v>15</v>
      </c>
      <c r="C25" s="50" t="s">
        <v>7</v>
      </c>
      <c r="D25" s="46"/>
      <c r="E25" s="125">
        <v>138370</v>
      </c>
      <c r="F25" s="67"/>
      <c r="G25" s="67"/>
    </row>
    <row r="26" spans="1:7" ht="12.75">
      <c r="A26" s="12"/>
      <c r="B26" s="18"/>
      <c r="C26" s="14"/>
      <c r="D26" s="14"/>
      <c r="E26" s="122"/>
      <c r="F26" s="67"/>
      <c r="G26" s="67"/>
    </row>
    <row r="27" spans="1:7" ht="12.75">
      <c r="A27" s="12"/>
      <c r="B27" s="123" t="s">
        <v>256</v>
      </c>
      <c r="C27" s="8" t="s">
        <v>2</v>
      </c>
      <c r="D27" s="14"/>
      <c r="E27" s="126">
        <v>165190.41</v>
      </c>
      <c r="F27" s="67"/>
      <c r="G27" s="67"/>
    </row>
    <row r="28" spans="1:7" ht="12.75">
      <c r="A28" s="12"/>
      <c r="B28" s="72" t="s">
        <v>257</v>
      </c>
      <c r="C28" s="9" t="s">
        <v>2</v>
      </c>
      <c r="D28" s="14"/>
      <c r="E28" s="92">
        <v>-32196.95</v>
      </c>
      <c r="F28" s="67"/>
      <c r="G28" s="67"/>
    </row>
    <row r="29" spans="1:7" ht="12.75">
      <c r="A29" s="12"/>
      <c r="B29" s="72" t="s">
        <v>258</v>
      </c>
      <c r="C29" s="9" t="s">
        <v>2</v>
      </c>
      <c r="D29" s="14"/>
      <c r="E29" s="92">
        <v>132993.46</v>
      </c>
      <c r="F29" s="67"/>
      <c r="G29" s="67"/>
    </row>
    <row r="30" spans="1:7" ht="12.75">
      <c r="A30" s="12"/>
      <c r="B30" s="181" t="s">
        <v>174</v>
      </c>
      <c r="C30" s="9" t="s">
        <v>2</v>
      </c>
      <c r="D30" s="14"/>
      <c r="E30" s="92">
        <v>13299.35</v>
      </c>
      <c r="F30" s="67"/>
      <c r="G30" s="67"/>
    </row>
    <row r="31" spans="1:7" ht="12.75">
      <c r="A31" s="15"/>
      <c r="B31" s="72" t="s">
        <v>259</v>
      </c>
      <c r="C31" s="9" t="s">
        <v>2</v>
      </c>
      <c r="D31" s="16"/>
      <c r="E31" s="92">
        <v>119694.11</v>
      </c>
      <c r="F31" s="67"/>
      <c r="G31" s="67"/>
    </row>
  </sheetData>
  <mergeCells count="3"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22"/>
  <sheetViews>
    <sheetView tabSelected="1" workbookViewId="0" topLeftCell="A13">
      <selection activeCell="E18" sqref="E18"/>
    </sheetView>
  </sheetViews>
  <sheetFormatPr defaultColWidth="9.00390625" defaultRowHeight="12.75"/>
  <cols>
    <col min="1" max="1" width="7.25390625" style="0" customWidth="1"/>
    <col min="2" max="2" width="27.75390625" style="0" customWidth="1"/>
    <col min="5" max="5" width="15.25390625" style="0" customWidth="1"/>
    <col min="6" max="6" width="12.875" style="0" customWidth="1"/>
    <col min="7" max="7" width="14.375" style="0" customWidth="1"/>
  </cols>
  <sheetData>
    <row r="2" spans="1:4" ht="12.75">
      <c r="A2" s="4"/>
      <c r="B2" s="5"/>
      <c r="C2" s="4"/>
      <c r="D2" s="4"/>
    </row>
    <row r="3" spans="1:5" ht="12.75">
      <c r="A3" s="174" t="s">
        <v>40</v>
      </c>
      <c r="B3" s="174"/>
      <c r="C3" s="174"/>
      <c r="D3" s="174"/>
      <c r="E3" s="167"/>
    </row>
    <row r="4" spans="1:5" ht="12.75">
      <c r="A4" s="174" t="s">
        <v>60</v>
      </c>
      <c r="B4" s="174"/>
      <c r="C4" s="174"/>
      <c r="D4" s="174"/>
      <c r="E4" s="167"/>
    </row>
    <row r="5" spans="1:5" ht="12.75">
      <c r="A5" s="174" t="s">
        <v>112</v>
      </c>
      <c r="B5" s="174"/>
      <c r="C5" s="174"/>
      <c r="D5" s="174"/>
      <c r="E5" s="167" t="s">
        <v>23</v>
      </c>
    </row>
    <row r="6" spans="1:4" ht="12.75">
      <c r="A6" s="1"/>
      <c r="B6" s="1"/>
      <c r="C6" s="1"/>
      <c r="D6" s="1"/>
    </row>
    <row r="7" spans="1:4" ht="12.75">
      <c r="A7" s="1"/>
      <c r="B7" s="7"/>
      <c r="C7" s="1"/>
      <c r="D7" s="1"/>
    </row>
    <row r="8" spans="1:7" ht="33.75">
      <c r="A8" s="115" t="s">
        <v>48</v>
      </c>
      <c r="B8" s="116" t="s">
        <v>1</v>
      </c>
      <c r="C8" s="66" t="s">
        <v>17</v>
      </c>
      <c r="D8" s="66" t="s">
        <v>10</v>
      </c>
      <c r="E8" s="66" t="s">
        <v>49</v>
      </c>
      <c r="F8" s="66" t="s">
        <v>32</v>
      </c>
      <c r="G8" s="66" t="s">
        <v>33</v>
      </c>
    </row>
    <row r="9" spans="1:7" ht="25.5">
      <c r="A9" s="43">
        <v>1</v>
      </c>
      <c r="B9" s="44" t="s">
        <v>260</v>
      </c>
      <c r="C9" s="108" t="s">
        <v>8</v>
      </c>
      <c r="D9" s="108">
        <v>10</v>
      </c>
      <c r="E9" s="109">
        <v>8000</v>
      </c>
      <c r="F9" s="182" t="s">
        <v>47</v>
      </c>
      <c r="G9" s="67" t="s">
        <v>35</v>
      </c>
    </row>
    <row r="10" spans="1:7" ht="12.75">
      <c r="A10" s="43">
        <v>2</v>
      </c>
      <c r="B10" s="44" t="s">
        <v>261</v>
      </c>
      <c r="C10" s="108" t="s">
        <v>8</v>
      </c>
      <c r="D10" s="108">
        <v>50</v>
      </c>
      <c r="E10" s="159">
        <v>40000</v>
      </c>
      <c r="F10" s="183"/>
      <c r="G10" s="67"/>
    </row>
    <row r="11" spans="1:7" ht="25.5">
      <c r="A11" s="43">
        <v>3</v>
      </c>
      <c r="B11" s="44" t="s">
        <v>157</v>
      </c>
      <c r="C11" s="108" t="s">
        <v>9</v>
      </c>
      <c r="D11" s="108">
        <v>50</v>
      </c>
      <c r="E11" s="159">
        <v>26500</v>
      </c>
      <c r="F11" s="183"/>
      <c r="G11" s="67"/>
    </row>
    <row r="12" spans="1:7" ht="12.75">
      <c r="A12" s="43">
        <v>4</v>
      </c>
      <c r="B12" s="44" t="s">
        <v>262</v>
      </c>
      <c r="C12" s="108" t="s">
        <v>9</v>
      </c>
      <c r="D12" s="108">
        <v>6</v>
      </c>
      <c r="E12" s="109">
        <v>4200</v>
      </c>
      <c r="F12" s="67" t="s">
        <v>36</v>
      </c>
      <c r="G12" s="67" t="s">
        <v>35</v>
      </c>
    </row>
    <row r="13" spans="1:7" ht="25.5">
      <c r="A13" s="43">
        <v>5</v>
      </c>
      <c r="B13" s="44" t="s">
        <v>263</v>
      </c>
      <c r="C13" s="108" t="s">
        <v>8</v>
      </c>
      <c r="D13" s="108">
        <v>20</v>
      </c>
      <c r="E13" s="44">
        <v>16000</v>
      </c>
      <c r="F13" s="67" t="s">
        <v>36</v>
      </c>
      <c r="G13" s="67" t="s">
        <v>35</v>
      </c>
    </row>
    <row r="14" spans="1:7" ht="25.5">
      <c r="A14" s="43">
        <v>6</v>
      </c>
      <c r="B14" s="44" t="s">
        <v>264</v>
      </c>
      <c r="C14" s="108" t="s">
        <v>11</v>
      </c>
      <c r="D14" s="108">
        <v>30</v>
      </c>
      <c r="E14" s="44">
        <v>45000</v>
      </c>
      <c r="F14" s="67" t="s">
        <v>36</v>
      </c>
      <c r="G14" s="67" t="s">
        <v>35</v>
      </c>
    </row>
    <row r="15" spans="1:7" ht="25.5">
      <c r="A15" s="43">
        <v>7</v>
      </c>
      <c r="B15" s="44" t="s">
        <v>265</v>
      </c>
      <c r="C15" s="108" t="s">
        <v>11</v>
      </c>
      <c r="D15" s="108">
        <v>18</v>
      </c>
      <c r="E15" s="44">
        <v>9000</v>
      </c>
      <c r="F15" s="67" t="s">
        <v>36</v>
      </c>
      <c r="G15" s="67" t="s">
        <v>35</v>
      </c>
    </row>
    <row r="16" spans="1:7" ht="12.75">
      <c r="A16" s="44"/>
      <c r="B16" s="18" t="s">
        <v>15</v>
      </c>
      <c r="C16" s="50" t="s">
        <v>7</v>
      </c>
      <c r="D16" s="44"/>
      <c r="E16" s="125">
        <v>148700</v>
      </c>
      <c r="F16" s="67"/>
      <c r="G16" s="67"/>
    </row>
    <row r="17" spans="1:7" ht="12.75">
      <c r="A17" s="44"/>
      <c r="B17" s="18"/>
      <c r="C17" s="14"/>
      <c r="D17" s="44"/>
      <c r="E17" s="122"/>
      <c r="F17" s="67"/>
      <c r="G17" s="67"/>
    </row>
    <row r="18" spans="1:7" ht="25.5">
      <c r="A18" s="44"/>
      <c r="B18" s="123" t="s">
        <v>39</v>
      </c>
      <c r="C18" s="8" t="s">
        <v>2</v>
      </c>
      <c r="D18" s="44"/>
      <c r="E18" s="126">
        <v>165159.6</v>
      </c>
      <c r="F18" s="67"/>
      <c r="G18" s="67"/>
    </row>
    <row r="19" spans="1:7" ht="12.75">
      <c r="A19" s="44"/>
      <c r="B19" s="72" t="s">
        <v>266</v>
      </c>
      <c r="C19" s="9" t="s">
        <v>2</v>
      </c>
      <c r="D19" s="44"/>
      <c r="E19" s="98">
        <v>110089.93</v>
      </c>
      <c r="F19" s="122"/>
      <c r="G19" s="122"/>
    </row>
    <row r="20" spans="1:7" ht="25.5">
      <c r="A20" s="44"/>
      <c r="B20" s="72" t="s">
        <v>267</v>
      </c>
      <c r="C20" s="9" t="s">
        <v>2</v>
      </c>
      <c r="D20" s="44"/>
      <c r="E20" s="98">
        <v>55069.67</v>
      </c>
      <c r="F20" s="122"/>
      <c r="G20" s="122"/>
    </row>
    <row r="21" spans="1:7" ht="25.5">
      <c r="A21" s="44"/>
      <c r="B21" s="72" t="s">
        <v>174</v>
      </c>
      <c r="C21" s="9" t="s">
        <v>2</v>
      </c>
      <c r="D21" s="44"/>
      <c r="E21" s="98">
        <v>5506.97</v>
      </c>
      <c r="F21" s="122"/>
      <c r="G21" s="122"/>
    </row>
    <row r="22" spans="1:7" ht="25.5">
      <c r="A22" s="44"/>
      <c r="B22" s="19" t="s">
        <v>57</v>
      </c>
      <c r="C22" s="93" t="s">
        <v>7</v>
      </c>
      <c r="D22" s="44"/>
      <c r="E22" s="90">
        <v>49563</v>
      </c>
      <c r="F22" s="26"/>
      <c r="G22" s="26"/>
    </row>
  </sheetData>
  <mergeCells count="3">
    <mergeCell ref="A3:E3"/>
    <mergeCell ref="A4:E4"/>
    <mergeCell ref="A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1">
      <selection activeCell="H31" sqref="H31"/>
    </sheetView>
  </sheetViews>
  <sheetFormatPr defaultColWidth="9.00390625" defaultRowHeight="12.75"/>
  <cols>
    <col min="1" max="1" width="4.75390625" style="4" customWidth="1"/>
    <col min="2" max="2" width="38.375" style="5" customWidth="1"/>
    <col min="3" max="3" width="6.375" style="4" customWidth="1"/>
    <col min="4" max="4" width="9.875" style="4" customWidth="1"/>
    <col min="5" max="5" width="13.25390625" style="0" customWidth="1"/>
    <col min="6" max="6" width="10.375" style="0" customWidth="1"/>
    <col min="7" max="7" width="11.875" style="0" customWidth="1"/>
  </cols>
  <sheetData>
    <row r="1" spans="1:5" ht="12.75">
      <c r="A1" s="3"/>
      <c r="B1" s="21"/>
      <c r="E1" s="3"/>
    </row>
    <row r="2" spans="1:5" ht="12.75">
      <c r="A2" s="3"/>
      <c r="B2" s="21"/>
      <c r="E2" s="3"/>
    </row>
    <row r="3" spans="1:5" ht="12.75">
      <c r="A3" s="3"/>
      <c r="B3" s="21"/>
      <c r="E3" s="3"/>
    </row>
    <row r="4" spans="1:5" ht="12.75" customHeight="1">
      <c r="A4" s="165" t="s">
        <v>40</v>
      </c>
      <c r="B4" s="165"/>
      <c r="C4" s="165"/>
      <c r="D4" s="165"/>
      <c r="E4" s="165"/>
    </row>
    <row r="5" spans="1:5" ht="12.75">
      <c r="A5" s="166" t="s">
        <v>6</v>
      </c>
      <c r="B5" s="166"/>
      <c r="C5" s="166"/>
      <c r="D5" s="166"/>
      <c r="E5" s="167"/>
    </row>
    <row r="6" spans="1:5" ht="12.75">
      <c r="A6" s="166" t="s">
        <v>61</v>
      </c>
      <c r="B6" s="166"/>
      <c r="C6" s="166"/>
      <c r="D6" s="166"/>
      <c r="E6" s="167"/>
    </row>
    <row r="7" spans="1:4" ht="12.75">
      <c r="A7" s="1"/>
      <c r="B7" s="1"/>
      <c r="C7" s="1"/>
      <c r="D7" s="1"/>
    </row>
    <row r="8" spans="1:4" ht="12.75">
      <c r="A8" s="1"/>
      <c r="B8" s="7"/>
      <c r="C8" s="1"/>
      <c r="D8" s="1"/>
    </row>
    <row r="9" spans="1:7" ht="37.5" customHeight="1">
      <c r="A9" s="54" t="s">
        <v>0</v>
      </c>
      <c r="B9" s="55" t="s">
        <v>1</v>
      </c>
      <c r="C9" s="55" t="s">
        <v>3</v>
      </c>
      <c r="D9" s="55" t="s">
        <v>10</v>
      </c>
      <c r="E9" s="54" t="s">
        <v>41</v>
      </c>
      <c r="F9" s="66" t="s">
        <v>32</v>
      </c>
      <c r="G9" s="66" t="s">
        <v>33</v>
      </c>
    </row>
    <row r="10" spans="1:7" ht="12.75">
      <c r="A10" s="25">
        <v>1</v>
      </c>
      <c r="B10" s="29" t="s">
        <v>82</v>
      </c>
      <c r="C10" s="25" t="s">
        <v>11</v>
      </c>
      <c r="D10" s="25">
        <v>17.41</v>
      </c>
      <c r="E10" s="168">
        <v>32863</v>
      </c>
      <c r="F10" s="67" t="s">
        <v>34</v>
      </c>
      <c r="G10" s="67" t="s">
        <v>35</v>
      </c>
    </row>
    <row r="11" spans="1:7" ht="12.75">
      <c r="A11" s="25">
        <v>2</v>
      </c>
      <c r="B11" s="29" t="s">
        <v>83</v>
      </c>
      <c r="C11" s="25" t="s">
        <v>18</v>
      </c>
      <c r="D11" s="25">
        <v>17.41</v>
      </c>
      <c r="E11" s="169"/>
      <c r="F11" s="67" t="s">
        <v>34</v>
      </c>
      <c r="G11" s="67" t="s">
        <v>35</v>
      </c>
    </row>
    <row r="12" spans="1:7" ht="12.75">
      <c r="A12" s="25">
        <v>3</v>
      </c>
      <c r="B12" s="27" t="s">
        <v>62</v>
      </c>
      <c r="C12" s="23" t="s">
        <v>8</v>
      </c>
      <c r="D12" s="23">
        <v>60</v>
      </c>
      <c r="E12" s="139">
        <f>D12*800</f>
        <v>48000</v>
      </c>
      <c r="F12" s="67" t="s">
        <v>47</v>
      </c>
      <c r="G12" s="67" t="s">
        <v>35</v>
      </c>
    </row>
    <row r="13" spans="1:7" ht="12.75">
      <c r="A13" s="25">
        <v>4</v>
      </c>
      <c r="B13" s="33" t="s">
        <v>84</v>
      </c>
      <c r="C13" s="23" t="s">
        <v>9</v>
      </c>
      <c r="D13" s="20">
        <v>50</v>
      </c>
      <c r="E13" s="140">
        <f>D13*700</f>
        <v>35000</v>
      </c>
      <c r="F13" s="67" t="s">
        <v>47</v>
      </c>
      <c r="G13" s="67" t="s">
        <v>35</v>
      </c>
    </row>
    <row r="14" spans="1:7" ht="12.75">
      <c r="A14" s="25">
        <v>5</v>
      </c>
      <c r="B14" s="24" t="s">
        <v>85</v>
      </c>
      <c r="C14" s="20" t="s">
        <v>9</v>
      </c>
      <c r="D14" s="20">
        <v>10</v>
      </c>
      <c r="E14" s="140">
        <f>D14*510</f>
        <v>5100</v>
      </c>
      <c r="F14" s="67" t="s">
        <v>47</v>
      </c>
      <c r="G14" s="67" t="s">
        <v>35</v>
      </c>
    </row>
    <row r="15" spans="1:7" ht="12.75">
      <c r="A15" s="25"/>
      <c r="B15" s="24" t="s">
        <v>86</v>
      </c>
      <c r="C15" s="20" t="s">
        <v>9</v>
      </c>
      <c r="D15" s="20">
        <v>10</v>
      </c>
      <c r="E15" s="140">
        <f>D15*332.5</f>
        <v>3325</v>
      </c>
      <c r="F15" s="67" t="s">
        <v>47</v>
      </c>
      <c r="G15" s="67" t="s">
        <v>35</v>
      </c>
    </row>
    <row r="16" spans="1:7" ht="12.75">
      <c r="A16" s="25">
        <v>6</v>
      </c>
      <c r="B16" s="24" t="s">
        <v>38</v>
      </c>
      <c r="C16" s="20" t="s">
        <v>9</v>
      </c>
      <c r="D16" s="20">
        <v>1</v>
      </c>
      <c r="E16" s="140">
        <f>D16*2500</f>
        <v>2500</v>
      </c>
      <c r="F16" s="67" t="s">
        <v>47</v>
      </c>
      <c r="G16" s="67" t="s">
        <v>35</v>
      </c>
    </row>
    <row r="17" spans="1:7" ht="12.75">
      <c r="A17" s="25">
        <v>7</v>
      </c>
      <c r="B17" s="30" t="s">
        <v>87</v>
      </c>
      <c r="C17" s="22" t="s">
        <v>9</v>
      </c>
      <c r="D17" s="22">
        <v>3</v>
      </c>
      <c r="E17" s="140">
        <f>D17*20000</f>
        <v>60000</v>
      </c>
      <c r="F17" s="67" t="s">
        <v>47</v>
      </c>
      <c r="G17" s="67" t="s">
        <v>35</v>
      </c>
    </row>
    <row r="18" spans="1:7" ht="12.75">
      <c r="A18" s="25">
        <v>8</v>
      </c>
      <c r="B18" s="29" t="s">
        <v>88</v>
      </c>
      <c r="C18" s="25" t="s">
        <v>9</v>
      </c>
      <c r="D18" s="25">
        <v>3</v>
      </c>
      <c r="E18" s="141">
        <f>25000</f>
        <v>25000</v>
      </c>
      <c r="F18" s="67" t="s">
        <v>47</v>
      </c>
      <c r="G18" s="67" t="s">
        <v>35</v>
      </c>
    </row>
    <row r="19" spans="1:7" ht="12.75">
      <c r="A19" s="25">
        <v>9</v>
      </c>
      <c r="B19" s="32" t="s">
        <v>89</v>
      </c>
      <c r="C19" s="142" t="s">
        <v>9</v>
      </c>
      <c r="D19" s="11">
        <v>1</v>
      </c>
      <c r="E19" s="140">
        <f>D19*10000</f>
        <v>10000</v>
      </c>
      <c r="F19" s="67" t="s">
        <v>47</v>
      </c>
      <c r="G19" s="67" t="s">
        <v>35</v>
      </c>
    </row>
    <row r="20" spans="1:7" ht="12.75">
      <c r="A20" s="25">
        <v>10</v>
      </c>
      <c r="B20" s="30" t="s">
        <v>90</v>
      </c>
      <c r="C20" s="25" t="s">
        <v>9</v>
      </c>
      <c r="D20" s="20">
        <v>5</v>
      </c>
      <c r="E20" s="140">
        <v>4256</v>
      </c>
      <c r="F20" s="67" t="s">
        <v>47</v>
      </c>
      <c r="G20" s="67" t="s">
        <v>35</v>
      </c>
    </row>
    <row r="21" spans="1:7" ht="12.75">
      <c r="A21" s="25">
        <v>11</v>
      </c>
      <c r="B21" s="24" t="s">
        <v>91</v>
      </c>
      <c r="C21" s="37" t="s">
        <v>8</v>
      </c>
      <c r="D21" s="20">
        <v>3</v>
      </c>
      <c r="E21" s="140">
        <f>D21*350</f>
        <v>1050</v>
      </c>
      <c r="F21" s="67" t="s">
        <v>47</v>
      </c>
      <c r="G21" s="67" t="s">
        <v>35</v>
      </c>
    </row>
    <row r="22" spans="1:7" ht="12.75">
      <c r="A22" s="25">
        <v>12</v>
      </c>
      <c r="B22" s="24" t="s">
        <v>92</v>
      </c>
      <c r="C22" s="37" t="s">
        <v>8</v>
      </c>
      <c r="D22" s="20">
        <v>4</v>
      </c>
      <c r="E22" s="140">
        <f>D22*350</f>
        <v>1400</v>
      </c>
      <c r="F22" s="67" t="s">
        <v>47</v>
      </c>
      <c r="G22" s="67" t="s">
        <v>35</v>
      </c>
    </row>
    <row r="23" spans="1:7" ht="25.5">
      <c r="A23" s="25">
        <v>13</v>
      </c>
      <c r="B23" s="24" t="s">
        <v>93</v>
      </c>
      <c r="C23" s="37" t="s">
        <v>9</v>
      </c>
      <c r="D23" s="20">
        <v>12</v>
      </c>
      <c r="E23" s="140">
        <f>D23*500</f>
        <v>6000</v>
      </c>
      <c r="F23" s="67" t="s">
        <v>47</v>
      </c>
      <c r="G23" s="67" t="s">
        <v>35</v>
      </c>
    </row>
    <row r="24" spans="1:7" ht="25.5">
      <c r="A24" s="25">
        <v>14</v>
      </c>
      <c r="B24" s="24" t="s">
        <v>94</v>
      </c>
      <c r="C24" s="37" t="s">
        <v>9</v>
      </c>
      <c r="D24" s="20">
        <v>3</v>
      </c>
      <c r="E24" s="140">
        <f>D24*1500</f>
        <v>4500</v>
      </c>
      <c r="F24" s="67" t="s">
        <v>47</v>
      </c>
      <c r="G24" s="67" t="s">
        <v>35</v>
      </c>
    </row>
    <row r="25" spans="1:7" ht="12.75">
      <c r="A25" s="25">
        <v>15</v>
      </c>
      <c r="B25" s="24" t="s">
        <v>95</v>
      </c>
      <c r="C25" s="20" t="s">
        <v>9</v>
      </c>
      <c r="D25" s="20">
        <v>1</v>
      </c>
      <c r="E25" s="140">
        <f>D25*14148</f>
        <v>14148</v>
      </c>
      <c r="F25" s="67" t="s">
        <v>47</v>
      </c>
      <c r="G25" s="67" t="s">
        <v>35</v>
      </c>
    </row>
    <row r="26" spans="1:7" ht="12.75">
      <c r="A26" s="25">
        <v>16</v>
      </c>
      <c r="B26" s="24" t="s">
        <v>96</v>
      </c>
      <c r="C26" s="20" t="s">
        <v>11</v>
      </c>
      <c r="D26" s="20">
        <v>9</v>
      </c>
      <c r="E26" s="140">
        <f>D26*1800</f>
        <v>16200</v>
      </c>
      <c r="F26" s="67" t="s">
        <v>47</v>
      </c>
      <c r="G26" s="67" t="s">
        <v>35</v>
      </c>
    </row>
    <row r="27" spans="1:7" ht="12.75">
      <c r="A27" s="25">
        <v>17</v>
      </c>
      <c r="B27" s="24" t="s">
        <v>26</v>
      </c>
      <c r="C27" s="20" t="s">
        <v>9</v>
      </c>
      <c r="D27" s="20">
        <v>10</v>
      </c>
      <c r="E27" s="140">
        <f>D26*2850</f>
        <v>25650</v>
      </c>
      <c r="F27" s="67" t="s">
        <v>47</v>
      </c>
      <c r="G27" s="67" t="s">
        <v>35</v>
      </c>
    </row>
    <row r="28" spans="1:7" ht="12.75">
      <c r="A28" s="25">
        <v>18</v>
      </c>
      <c r="B28" s="24" t="s">
        <v>20</v>
      </c>
      <c r="C28" s="20" t="s">
        <v>9</v>
      </c>
      <c r="D28" s="20">
        <v>2</v>
      </c>
      <c r="E28" s="140">
        <f>D28*700</f>
        <v>1400</v>
      </c>
      <c r="F28" s="67" t="s">
        <v>47</v>
      </c>
      <c r="G28" s="67" t="s">
        <v>35</v>
      </c>
    </row>
    <row r="29" spans="1:7" ht="25.5">
      <c r="A29" s="25">
        <v>19</v>
      </c>
      <c r="B29" s="24" t="s">
        <v>97</v>
      </c>
      <c r="C29" s="20" t="s">
        <v>9</v>
      </c>
      <c r="D29" s="20">
        <v>1</v>
      </c>
      <c r="E29" s="140">
        <f>D29*1000</f>
        <v>1000</v>
      </c>
      <c r="F29" s="67" t="s">
        <v>47</v>
      </c>
      <c r="G29" s="67" t="s">
        <v>35</v>
      </c>
    </row>
    <row r="30" spans="1:7" ht="25.5">
      <c r="A30" s="25">
        <v>20</v>
      </c>
      <c r="B30" s="30" t="s">
        <v>76</v>
      </c>
      <c r="C30" s="37" t="s">
        <v>9</v>
      </c>
      <c r="D30" s="20">
        <v>1</v>
      </c>
      <c r="E30" s="140">
        <f>D30*15000</f>
        <v>15000</v>
      </c>
      <c r="F30" s="67" t="s">
        <v>47</v>
      </c>
      <c r="G30" s="67" t="s">
        <v>35</v>
      </c>
    </row>
    <row r="31" spans="1:7" ht="25.5">
      <c r="A31" s="25">
        <v>21</v>
      </c>
      <c r="B31" s="143" t="s">
        <v>98</v>
      </c>
      <c r="C31" s="69" t="s">
        <v>9</v>
      </c>
      <c r="D31" s="9">
        <v>1</v>
      </c>
      <c r="E31" s="144">
        <f>D31*12000</f>
        <v>12000</v>
      </c>
      <c r="F31" s="67" t="s">
        <v>47</v>
      </c>
      <c r="G31" s="67" t="s">
        <v>35</v>
      </c>
    </row>
    <row r="32" spans="1:7" ht="25.5">
      <c r="A32" s="25">
        <v>22</v>
      </c>
      <c r="B32" s="30" t="s">
        <v>99</v>
      </c>
      <c r="C32" s="37" t="s">
        <v>9</v>
      </c>
      <c r="D32" s="20">
        <v>1</v>
      </c>
      <c r="E32" s="140">
        <v>17000</v>
      </c>
      <c r="F32" s="67" t="s">
        <v>47</v>
      </c>
      <c r="G32" s="67" t="s">
        <v>35</v>
      </c>
    </row>
    <row r="33" spans="1:7" ht="12.75">
      <c r="A33" s="13"/>
      <c r="B33" s="18" t="s">
        <v>77</v>
      </c>
      <c r="C33" s="70" t="s">
        <v>2</v>
      </c>
      <c r="D33" s="14"/>
      <c r="E33" s="31">
        <f>SUM(E10:E32)</f>
        <v>341392</v>
      </c>
      <c r="F33" s="26"/>
      <c r="G33" s="26"/>
    </row>
    <row r="34" spans="1:7" ht="12.75">
      <c r="A34" s="13"/>
      <c r="B34" s="18"/>
      <c r="C34" s="13"/>
      <c r="D34" s="14"/>
      <c r="E34" s="31"/>
      <c r="F34" s="26"/>
      <c r="G34" s="26"/>
    </row>
    <row r="35" spans="1:7" ht="12.75">
      <c r="A35" s="96"/>
      <c r="B35" s="72" t="s">
        <v>78</v>
      </c>
      <c r="C35" s="9" t="s">
        <v>2</v>
      </c>
      <c r="D35" s="70"/>
      <c r="E35" s="97">
        <v>417100</v>
      </c>
      <c r="F35" s="26"/>
      <c r="G35" s="26"/>
    </row>
    <row r="36" spans="1:7" ht="25.5">
      <c r="A36" s="96"/>
      <c r="B36" s="72" t="s">
        <v>79</v>
      </c>
      <c r="C36" s="9" t="s">
        <v>2</v>
      </c>
      <c r="D36" s="70"/>
      <c r="E36" s="138">
        <f>E35*0.1</f>
        <v>41710</v>
      </c>
      <c r="F36" s="26"/>
      <c r="G36" s="26"/>
    </row>
    <row r="37" spans="1:7" ht="12.75">
      <c r="A37" s="96"/>
      <c r="B37" s="72" t="s">
        <v>80</v>
      </c>
      <c r="C37" s="9" t="s">
        <v>2</v>
      </c>
      <c r="D37" s="70"/>
      <c r="E37" s="92">
        <v>11505.68</v>
      </c>
      <c r="F37" s="26"/>
      <c r="G37" s="26"/>
    </row>
    <row r="38" spans="1:7" ht="25.5">
      <c r="A38" s="96"/>
      <c r="B38" s="19" t="s">
        <v>81</v>
      </c>
      <c r="C38" s="9" t="s">
        <v>2</v>
      </c>
      <c r="D38" s="70"/>
      <c r="E38" s="90">
        <f>E35-E36+E37</f>
        <v>386895.68</v>
      </c>
      <c r="F38" s="26"/>
      <c r="G38" s="26"/>
    </row>
  </sheetData>
  <mergeCells count="4">
    <mergeCell ref="A4:E4"/>
    <mergeCell ref="A5:E5"/>
    <mergeCell ref="A6:E6"/>
    <mergeCell ref="E10:E11"/>
  </mergeCells>
  <printOptions/>
  <pageMargins left="0.7874015748031497" right="0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6">
      <selection activeCell="B37" sqref="B37"/>
    </sheetView>
  </sheetViews>
  <sheetFormatPr defaultColWidth="9.00390625" defaultRowHeight="12.75"/>
  <cols>
    <col min="1" max="1" width="4.75390625" style="4" customWidth="1"/>
    <col min="2" max="2" width="37.625" style="5" customWidth="1"/>
    <col min="3" max="3" width="6.375" style="4" customWidth="1"/>
    <col min="4" max="4" width="8.375" style="4" customWidth="1"/>
    <col min="5" max="5" width="12.25390625" style="0" customWidth="1"/>
    <col min="6" max="6" width="10.75390625" style="0" customWidth="1"/>
    <col min="7" max="7" width="12.25390625" style="0" customWidth="1"/>
    <col min="8" max="8" width="2.375" style="0" customWidth="1"/>
  </cols>
  <sheetData>
    <row r="1" spans="1:5" ht="12.75">
      <c r="A1" s="3"/>
      <c r="B1" s="21"/>
      <c r="E1" s="3"/>
    </row>
    <row r="2" spans="1:5" ht="12.75" customHeight="1">
      <c r="A2" s="165" t="s">
        <v>40</v>
      </c>
      <c r="B2" s="165"/>
      <c r="C2" s="165"/>
      <c r="D2" s="165"/>
      <c r="E2" s="165"/>
    </row>
    <row r="3" spans="1:5" ht="12.75">
      <c r="A3" s="166" t="s">
        <v>46</v>
      </c>
      <c r="B3" s="166"/>
      <c r="C3" s="166"/>
      <c r="D3" s="166"/>
      <c r="E3" s="167"/>
    </row>
    <row r="4" spans="1:5" ht="12.75">
      <c r="A4" s="166" t="s">
        <v>61</v>
      </c>
      <c r="B4" s="166"/>
      <c r="C4" s="166"/>
      <c r="D4" s="166"/>
      <c r="E4" s="167"/>
    </row>
    <row r="5" spans="1:4" ht="12.75">
      <c r="A5" s="1"/>
      <c r="B5" s="1"/>
      <c r="C5" s="1"/>
      <c r="D5" s="1"/>
    </row>
    <row r="6" spans="1:4" ht="12.75">
      <c r="A6" s="1"/>
      <c r="B6" s="7"/>
      <c r="C6" s="1"/>
      <c r="D6" s="1"/>
    </row>
    <row r="7" spans="1:7" ht="33.75" customHeight="1">
      <c r="A7" s="54" t="s">
        <v>0</v>
      </c>
      <c r="B7" s="54" t="s">
        <v>1</v>
      </c>
      <c r="C7" s="54" t="s">
        <v>3</v>
      </c>
      <c r="D7" s="54" t="s">
        <v>10</v>
      </c>
      <c r="E7" s="54" t="s">
        <v>41</v>
      </c>
      <c r="F7" s="66" t="s">
        <v>32</v>
      </c>
      <c r="G7" s="66" t="s">
        <v>33</v>
      </c>
    </row>
    <row r="8" spans="1:7" ht="12.75">
      <c r="A8" s="55">
        <v>1</v>
      </c>
      <c r="B8" s="27" t="s">
        <v>62</v>
      </c>
      <c r="C8" s="23" t="s">
        <v>8</v>
      </c>
      <c r="D8" s="23">
        <v>30</v>
      </c>
      <c r="E8" s="139">
        <f>D8*800</f>
        <v>24000</v>
      </c>
      <c r="F8" s="67" t="s">
        <v>47</v>
      </c>
      <c r="G8" s="95" t="s">
        <v>35</v>
      </c>
    </row>
    <row r="9" spans="1:7" ht="25.5">
      <c r="A9" s="55">
        <v>2</v>
      </c>
      <c r="B9" s="145" t="s">
        <v>100</v>
      </c>
      <c r="C9" s="23" t="s">
        <v>9</v>
      </c>
      <c r="D9" s="20">
        <v>11</v>
      </c>
      <c r="E9" s="140">
        <f>D9*700</f>
        <v>7700</v>
      </c>
      <c r="F9" s="67" t="s">
        <v>47</v>
      </c>
      <c r="G9" s="95" t="s">
        <v>35</v>
      </c>
    </row>
    <row r="10" spans="1:7" ht="12.75">
      <c r="A10" s="55">
        <v>3</v>
      </c>
      <c r="B10" s="24" t="s">
        <v>101</v>
      </c>
      <c r="C10" s="20" t="s">
        <v>9</v>
      </c>
      <c r="D10" s="20">
        <v>6</v>
      </c>
      <c r="E10" s="140">
        <f>D10*510</f>
        <v>3060</v>
      </c>
      <c r="F10" s="67" t="s">
        <v>47</v>
      </c>
      <c r="G10" s="95" t="s">
        <v>35</v>
      </c>
    </row>
    <row r="11" spans="1:7" ht="12.75">
      <c r="A11" s="55">
        <v>4</v>
      </c>
      <c r="B11" s="30" t="s">
        <v>87</v>
      </c>
      <c r="C11" s="22" t="s">
        <v>9</v>
      </c>
      <c r="D11" s="22">
        <v>3</v>
      </c>
      <c r="E11" s="140">
        <f>D11*20000</f>
        <v>60000</v>
      </c>
      <c r="F11" s="67" t="s">
        <v>47</v>
      </c>
      <c r="G11" s="95" t="s">
        <v>35</v>
      </c>
    </row>
    <row r="12" spans="1:7" ht="12.75">
      <c r="A12" s="55">
        <v>5</v>
      </c>
      <c r="B12" s="29" t="s">
        <v>88</v>
      </c>
      <c r="C12" s="25" t="s">
        <v>9</v>
      </c>
      <c r="D12" s="25">
        <v>3</v>
      </c>
      <c r="E12" s="141">
        <f>25000</f>
        <v>25000</v>
      </c>
      <c r="F12" s="67" t="s">
        <v>47</v>
      </c>
      <c r="G12" s="95" t="s">
        <v>35</v>
      </c>
    </row>
    <row r="13" spans="1:7" ht="12.75">
      <c r="A13" s="55">
        <v>6</v>
      </c>
      <c r="B13" s="32" t="s">
        <v>89</v>
      </c>
      <c r="C13" s="142" t="s">
        <v>9</v>
      </c>
      <c r="D13" s="11">
        <v>1</v>
      </c>
      <c r="E13" s="140">
        <f>D13*10000</f>
        <v>10000</v>
      </c>
      <c r="F13" s="67" t="s">
        <v>47</v>
      </c>
      <c r="G13" s="95" t="s">
        <v>35</v>
      </c>
    </row>
    <row r="14" spans="1:7" ht="12.75">
      <c r="A14" s="55">
        <v>7</v>
      </c>
      <c r="B14" s="30" t="s">
        <v>90</v>
      </c>
      <c r="C14" s="25" t="s">
        <v>9</v>
      </c>
      <c r="D14" s="20">
        <v>3</v>
      </c>
      <c r="E14" s="140">
        <v>2544</v>
      </c>
      <c r="F14" s="67" t="s">
        <v>47</v>
      </c>
      <c r="G14" s="95" t="s">
        <v>35</v>
      </c>
    </row>
    <row r="15" spans="1:7" ht="12.75">
      <c r="A15" s="55">
        <v>8</v>
      </c>
      <c r="B15" s="24" t="s">
        <v>102</v>
      </c>
      <c r="C15" s="101" t="s">
        <v>9</v>
      </c>
      <c r="D15" s="100">
        <v>90</v>
      </c>
      <c r="E15" s="141">
        <f>D15*300</f>
        <v>27000</v>
      </c>
      <c r="F15" s="67" t="s">
        <v>47</v>
      </c>
      <c r="G15" s="95" t="s">
        <v>35</v>
      </c>
    </row>
    <row r="16" spans="1:7" ht="25.5">
      <c r="A16" s="55">
        <v>9</v>
      </c>
      <c r="B16" s="24" t="s">
        <v>103</v>
      </c>
      <c r="C16" s="101" t="s">
        <v>11</v>
      </c>
      <c r="D16" s="100">
        <v>10</v>
      </c>
      <c r="E16" s="141">
        <f>D16*300</f>
        <v>3000</v>
      </c>
      <c r="F16" s="67" t="s">
        <v>47</v>
      </c>
      <c r="G16" s="95" t="s">
        <v>35</v>
      </c>
    </row>
    <row r="17" spans="1:7" ht="12.75">
      <c r="A17" s="55">
        <v>10</v>
      </c>
      <c r="B17" s="24" t="s">
        <v>104</v>
      </c>
      <c r="C17" s="101" t="s">
        <v>9</v>
      </c>
      <c r="D17" s="100">
        <v>1</v>
      </c>
      <c r="E17" s="141">
        <v>2500</v>
      </c>
      <c r="F17" s="67" t="s">
        <v>47</v>
      </c>
      <c r="G17" s="95" t="s">
        <v>35</v>
      </c>
    </row>
    <row r="18" spans="1:7" ht="12.75">
      <c r="A18" s="55">
        <v>11</v>
      </c>
      <c r="B18" s="24" t="s">
        <v>59</v>
      </c>
      <c r="C18" s="101" t="s">
        <v>9</v>
      </c>
      <c r="D18" s="100">
        <v>18</v>
      </c>
      <c r="E18" s="141">
        <v>100000</v>
      </c>
      <c r="F18" s="67" t="s">
        <v>47</v>
      </c>
      <c r="G18" s="95" t="s">
        <v>35</v>
      </c>
    </row>
    <row r="19" spans="1:7" ht="12.75">
      <c r="A19" s="55">
        <v>12</v>
      </c>
      <c r="B19" s="24" t="s">
        <v>105</v>
      </c>
      <c r="C19" s="101" t="s">
        <v>11</v>
      </c>
      <c r="D19" s="100">
        <v>8</v>
      </c>
      <c r="E19" s="141">
        <f>D19*800</f>
        <v>6400</v>
      </c>
      <c r="F19" s="67" t="s">
        <v>47</v>
      </c>
      <c r="G19" s="95" t="s">
        <v>35</v>
      </c>
    </row>
    <row r="20" spans="1:7" ht="12.75">
      <c r="A20" s="55">
        <v>13</v>
      </c>
      <c r="B20" s="24" t="s">
        <v>106</v>
      </c>
      <c r="C20" s="101" t="s">
        <v>9</v>
      </c>
      <c r="D20" s="100">
        <v>3</v>
      </c>
      <c r="E20" s="141">
        <f>D20*2300</f>
        <v>6900</v>
      </c>
      <c r="F20" s="67" t="s">
        <v>47</v>
      </c>
      <c r="G20" s="95" t="s">
        <v>35</v>
      </c>
    </row>
    <row r="21" spans="1:7" ht="12.75">
      <c r="A21" s="55">
        <v>14</v>
      </c>
      <c r="B21" s="24" t="s">
        <v>107</v>
      </c>
      <c r="C21" s="20" t="s">
        <v>8</v>
      </c>
      <c r="D21" s="20">
        <v>22</v>
      </c>
      <c r="E21" s="146">
        <f>D21*1130</f>
        <v>24860</v>
      </c>
      <c r="F21" s="67" t="s">
        <v>47</v>
      </c>
      <c r="G21" s="95" t="s">
        <v>35</v>
      </c>
    </row>
    <row r="22" spans="1:7" ht="12.75">
      <c r="A22" s="55">
        <v>15</v>
      </c>
      <c r="B22" s="24" t="s">
        <v>108</v>
      </c>
      <c r="C22" s="37" t="s">
        <v>11</v>
      </c>
      <c r="D22" s="20">
        <v>6</v>
      </c>
      <c r="E22" s="140">
        <f>D22*500</f>
        <v>3000</v>
      </c>
      <c r="F22" s="67" t="s">
        <v>47</v>
      </c>
      <c r="G22" s="95" t="s">
        <v>35</v>
      </c>
    </row>
    <row r="23" spans="1:7" ht="12.75">
      <c r="A23" s="55">
        <v>16</v>
      </c>
      <c r="B23" s="30" t="s">
        <v>109</v>
      </c>
      <c r="C23" s="37" t="s">
        <v>8</v>
      </c>
      <c r="D23" s="20">
        <v>2.25</v>
      </c>
      <c r="E23" s="140">
        <f>D23*800</f>
        <v>1800</v>
      </c>
      <c r="F23" s="67" t="s">
        <v>47</v>
      </c>
      <c r="G23" s="95" t="s">
        <v>35</v>
      </c>
    </row>
    <row r="24" spans="1:7" ht="12.75">
      <c r="A24" s="55">
        <v>17</v>
      </c>
      <c r="B24" s="30" t="s">
        <v>110</v>
      </c>
      <c r="C24" s="37" t="s">
        <v>9</v>
      </c>
      <c r="D24" s="20">
        <v>1</v>
      </c>
      <c r="E24" s="140">
        <f>D24*700</f>
        <v>700</v>
      </c>
      <c r="F24" s="67" t="s">
        <v>47</v>
      </c>
      <c r="G24" s="95" t="s">
        <v>35</v>
      </c>
    </row>
    <row r="25" spans="1:7" ht="12.75">
      <c r="A25" s="55">
        <v>18</v>
      </c>
      <c r="B25" s="30" t="s">
        <v>26</v>
      </c>
      <c r="C25" s="37" t="s">
        <v>9</v>
      </c>
      <c r="D25" s="20">
        <v>5</v>
      </c>
      <c r="E25" s="140">
        <f>D25*2850</f>
        <v>14250</v>
      </c>
      <c r="F25" s="67" t="s">
        <v>47</v>
      </c>
      <c r="G25" s="95" t="s">
        <v>35</v>
      </c>
    </row>
    <row r="26" spans="1:7" ht="25.5">
      <c r="A26" s="55">
        <v>19</v>
      </c>
      <c r="B26" s="30" t="s">
        <v>111</v>
      </c>
      <c r="C26" s="37" t="s">
        <v>9</v>
      </c>
      <c r="D26" s="20">
        <v>8</v>
      </c>
      <c r="E26" s="140">
        <f>D26*500</f>
        <v>4000</v>
      </c>
      <c r="F26" s="67" t="s">
        <v>47</v>
      </c>
      <c r="G26" s="95" t="s">
        <v>35</v>
      </c>
    </row>
    <row r="27" spans="1:7" ht="25.5">
      <c r="A27" s="55">
        <v>20</v>
      </c>
      <c r="B27" s="30" t="s">
        <v>76</v>
      </c>
      <c r="C27" s="37" t="s">
        <v>9</v>
      </c>
      <c r="D27" s="20">
        <v>1</v>
      </c>
      <c r="E27" s="140">
        <f>D27*15000</f>
        <v>15000</v>
      </c>
      <c r="F27" s="67" t="s">
        <v>47</v>
      </c>
      <c r="G27" s="95" t="s">
        <v>35</v>
      </c>
    </row>
    <row r="28" spans="1:7" ht="12.75">
      <c r="A28" s="13"/>
      <c r="B28" s="18" t="s">
        <v>77</v>
      </c>
      <c r="C28" s="70" t="s">
        <v>2</v>
      </c>
      <c r="D28" s="14"/>
      <c r="E28" s="31">
        <f>SUM(E8:E27)</f>
        <v>341714</v>
      </c>
      <c r="F28" s="95"/>
      <c r="G28" s="95"/>
    </row>
    <row r="29" spans="1:7" ht="12.75">
      <c r="A29" s="13"/>
      <c r="B29" s="18"/>
      <c r="C29" s="13"/>
      <c r="D29" s="14"/>
      <c r="E29" s="31"/>
      <c r="F29" s="95"/>
      <c r="G29" s="95"/>
    </row>
    <row r="30" spans="1:7" ht="12.75">
      <c r="A30" s="96"/>
      <c r="B30" s="72" t="s">
        <v>78</v>
      </c>
      <c r="C30" s="9" t="s">
        <v>2</v>
      </c>
      <c r="D30" s="70"/>
      <c r="E30" s="97">
        <v>264800</v>
      </c>
      <c r="F30" s="95"/>
      <c r="G30" s="95"/>
    </row>
    <row r="31" spans="1:7" ht="25.5">
      <c r="A31" s="96"/>
      <c r="B31" s="72" t="s">
        <v>79</v>
      </c>
      <c r="C31" s="9" t="s">
        <v>2</v>
      </c>
      <c r="D31" s="70"/>
      <c r="E31" s="97">
        <f>E30*0.1</f>
        <v>26480</v>
      </c>
      <c r="F31" s="95"/>
      <c r="G31" s="95"/>
    </row>
    <row r="32" spans="1:7" ht="12.75">
      <c r="A32" s="96"/>
      <c r="B32" s="72" t="s">
        <v>80</v>
      </c>
      <c r="C32" s="9" t="s">
        <v>2</v>
      </c>
      <c r="D32" s="70"/>
      <c r="E32" s="92">
        <v>114899.29</v>
      </c>
      <c r="F32" s="95"/>
      <c r="G32" s="95"/>
    </row>
    <row r="33" spans="1:7" ht="25.5">
      <c r="A33" s="96"/>
      <c r="B33" s="19" t="s">
        <v>81</v>
      </c>
      <c r="C33" s="9" t="s">
        <v>2</v>
      </c>
      <c r="D33" s="70"/>
      <c r="E33" s="90">
        <f>E30-E31+E32</f>
        <v>353219.29</v>
      </c>
      <c r="F33" s="95"/>
      <c r="G33" s="95"/>
    </row>
  </sheetData>
  <mergeCells count="3">
    <mergeCell ref="A3:E3"/>
    <mergeCell ref="A2:E2"/>
    <mergeCell ref="A4:E4"/>
  </mergeCells>
  <printOptions/>
  <pageMargins left="0.7874015748031497" right="0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4">
      <selection activeCell="D22" sqref="D22"/>
    </sheetView>
  </sheetViews>
  <sheetFormatPr defaultColWidth="9.00390625" defaultRowHeight="12.75"/>
  <cols>
    <col min="1" max="1" width="4.75390625" style="4" customWidth="1"/>
    <col min="2" max="2" width="38.875" style="5" customWidth="1"/>
    <col min="3" max="3" width="6.00390625" style="6" customWidth="1"/>
    <col min="4" max="4" width="6.875" style="4" customWidth="1"/>
    <col min="5" max="5" width="13.25390625" style="4" customWidth="1"/>
    <col min="6" max="6" width="11.00390625" style="0" customWidth="1"/>
    <col min="7" max="7" width="11.125" style="0" customWidth="1"/>
    <col min="8" max="8" width="2.875" style="0" customWidth="1"/>
  </cols>
  <sheetData>
    <row r="1" spans="1:5" ht="12.75">
      <c r="A1" s="3"/>
      <c r="B1" s="21"/>
      <c r="C1" s="94"/>
      <c r="E1" s="3"/>
    </row>
    <row r="2" spans="1:5" ht="12.75">
      <c r="A2" s="3"/>
      <c r="B2" s="21"/>
      <c r="C2" s="3"/>
      <c r="E2" s="94"/>
    </row>
    <row r="3" spans="1:5" ht="12.75">
      <c r="A3" s="165" t="s">
        <v>40</v>
      </c>
      <c r="B3" s="165"/>
      <c r="C3" s="165"/>
      <c r="D3" s="165"/>
      <c r="E3" s="165"/>
    </row>
    <row r="4" spans="1:5" ht="12.75">
      <c r="A4" s="166" t="s">
        <v>4</v>
      </c>
      <c r="B4" s="166"/>
      <c r="C4" s="166"/>
      <c r="D4" s="166"/>
      <c r="E4" s="166"/>
    </row>
    <row r="5" spans="1:5" ht="12.75">
      <c r="A5" s="166" t="s">
        <v>112</v>
      </c>
      <c r="B5" s="166"/>
      <c r="C5" s="166"/>
      <c r="D5" s="166"/>
      <c r="E5" s="166"/>
    </row>
    <row r="6" spans="1:5" ht="12.75">
      <c r="A6" s="1"/>
      <c r="B6" s="1"/>
      <c r="C6" s="1"/>
      <c r="D6" s="1"/>
      <c r="E6" s="1"/>
    </row>
    <row r="7" spans="1:5" ht="12.75">
      <c r="A7" s="1"/>
      <c r="B7" s="7"/>
      <c r="C7" s="2"/>
      <c r="D7" s="1"/>
      <c r="E7" s="1"/>
    </row>
    <row r="8" spans="1:7" ht="30" customHeight="1">
      <c r="A8" s="54" t="s">
        <v>0</v>
      </c>
      <c r="B8" s="54" t="s">
        <v>1</v>
      </c>
      <c r="C8" s="54" t="s">
        <v>3</v>
      </c>
      <c r="D8" s="54" t="s">
        <v>10</v>
      </c>
      <c r="E8" s="54" t="s">
        <v>31</v>
      </c>
      <c r="F8" s="66" t="s">
        <v>32</v>
      </c>
      <c r="G8" s="66" t="s">
        <v>33</v>
      </c>
    </row>
    <row r="9" spans="1:7" ht="12.75">
      <c r="A9" s="25">
        <v>1</v>
      </c>
      <c r="B9" s="147" t="s">
        <v>113</v>
      </c>
      <c r="C9" s="99" t="s">
        <v>9</v>
      </c>
      <c r="D9" s="101">
        <v>1</v>
      </c>
      <c r="E9" s="148">
        <v>16148</v>
      </c>
      <c r="F9" s="67" t="s">
        <v>34</v>
      </c>
      <c r="G9" s="67" t="s">
        <v>35</v>
      </c>
    </row>
    <row r="10" spans="1:7" ht="12.75">
      <c r="A10" s="25">
        <v>3</v>
      </c>
      <c r="B10" s="24" t="s">
        <v>114</v>
      </c>
      <c r="C10" s="20" t="s">
        <v>9</v>
      </c>
      <c r="D10" s="20">
        <v>60</v>
      </c>
      <c r="E10" s="140">
        <f>D10*700</f>
        <v>42000</v>
      </c>
      <c r="F10" s="67" t="s">
        <v>36</v>
      </c>
      <c r="G10" s="95" t="s">
        <v>35</v>
      </c>
    </row>
    <row r="11" spans="1:7" ht="12.75">
      <c r="A11" s="20">
        <v>4</v>
      </c>
      <c r="B11" s="24" t="s">
        <v>115</v>
      </c>
      <c r="C11" s="20" t="s">
        <v>9</v>
      </c>
      <c r="D11" s="20">
        <v>12</v>
      </c>
      <c r="E11" s="140">
        <f>D11*700</f>
        <v>8400</v>
      </c>
      <c r="F11" s="67" t="s">
        <v>36</v>
      </c>
      <c r="G11" s="95" t="s">
        <v>35</v>
      </c>
    </row>
    <row r="12" spans="1:7" ht="12.75">
      <c r="A12" s="25">
        <v>5</v>
      </c>
      <c r="B12" s="24" t="s">
        <v>116</v>
      </c>
      <c r="C12" s="20" t="s">
        <v>9</v>
      </c>
      <c r="D12" s="102" t="s">
        <v>14</v>
      </c>
      <c r="E12" s="140">
        <f>D12*4500</f>
        <v>9000</v>
      </c>
      <c r="F12" s="67" t="s">
        <v>36</v>
      </c>
      <c r="G12" s="95" t="s">
        <v>35</v>
      </c>
    </row>
    <row r="13" spans="1:7" ht="12.75">
      <c r="A13" s="20">
        <v>6</v>
      </c>
      <c r="B13" s="24" t="s">
        <v>117</v>
      </c>
      <c r="C13" s="20" t="s">
        <v>9</v>
      </c>
      <c r="D13" s="102" t="s">
        <v>13</v>
      </c>
      <c r="E13" s="140">
        <f>D13*4700</f>
        <v>4700</v>
      </c>
      <c r="F13" s="67" t="s">
        <v>36</v>
      </c>
      <c r="G13" s="95" t="s">
        <v>35</v>
      </c>
    </row>
    <row r="14" spans="1:7" ht="12.75">
      <c r="A14" s="25">
        <v>7</v>
      </c>
      <c r="B14" s="24" t="s">
        <v>118</v>
      </c>
      <c r="C14" s="20" t="s">
        <v>9</v>
      </c>
      <c r="D14" s="102" t="s">
        <v>14</v>
      </c>
      <c r="E14" s="140">
        <v>645</v>
      </c>
      <c r="F14" s="67" t="s">
        <v>36</v>
      </c>
      <c r="G14" s="95" t="s">
        <v>35</v>
      </c>
    </row>
    <row r="15" spans="1:7" ht="12.75">
      <c r="A15" s="20">
        <v>8</v>
      </c>
      <c r="B15" s="30" t="s">
        <v>90</v>
      </c>
      <c r="C15" s="20" t="s">
        <v>119</v>
      </c>
      <c r="D15" s="103" t="s">
        <v>12</v>
      </c>
      <c r="E15" s="149">
        <v>3392</v>
      </c>
      <c r="F15" s="67" t="s">
        <v>36</v>
      </c>
      <c r="G15" s="95" t="s">
        <v>35</v>
      </c>
    </row>
    <row r="16" spans="1:7" ht="12.75">
      <c r="A16" s="25">
        <v>9</v>
      </c>
      <c r="B16" s="104" t="s">
        <v>120</v>
      </c>
      <c r="C16" s="99" t="s">
        <v>9</v>
      </c>
      <c r="D16" s="25">
        <v>1</v>
      </c>
      <c r="E16" s="150">
        <f>D16*160000</f>
        <v>160000</v>
      </c>
      <c r="F16" s="67" t="s">
        <v>36</v>
      </c>
      <c r="G16" s="95" t="s">
        <v>35</v>
      </c>
    </row>
    <row r="17" spans="1:7" ht="12.75">
      <c r="A17" s="20">
        <v>10</v>
      </c>
      <c r="B17" s="104" t="s">
        <v>121</v>
      </c>
      <c r="C17" s="99" t="s">
        <v>11</v>
      </c>
      <c r="D17" s="25">
        <v>3</v>
      </c>
      <c r="E17" s="150">
        <f>D17*300</f>
        <v>900</v>
      </c>
      <c r="F17" s="67" t="s">
        <v>36</v>
      </c>
      <c r="G17" s="95" t="s">
        <v>35</v>
      </c>
    </row>
    <row r="18" spans="1:7" ht="25.5">
      <c r="A18" s="25">
        <v>11</v>
      </c>
      <c r="B18" s="104" t="s">
        <v>122</v>
      </c>
      <c r="C18" s="99" t="s">
        <v>11</v>
      </c>
      <c r="D18" s="25">
        <v>6</v>
      </c>
      <c r="E18" s="150">
        <f>D18*800</f>
        <v>4800</v>
      </c>
      <c r="F18" s="67" t="s">
        <v>36</v>
      </c>
      <c r="G18" s="95" t="s">
        <v>35</v>
      </c>
    </row>
    <row r="19" spans="1:7" ht="12.75">
      <c r="A19" s="20">
        <v>12</v>
      </c>
      <c r="B19" s="32" t="s">
        <v>123</v>
      </c>
      <c r="C19" s="99" t="s">
        <v>9</v>
      </c>
      <c r="D19" s="25">
        <v>1</v>
      </c>
      <c r="E19" s="150">
        <f>D19*1500</f>
        <v>1500</v>
      </c>
      <c r="F19" s="67" t="s">
        <v>36</v>
      </c>
      <c r="G19" s="95" t="s">
        <v>35</v>
      </c>
    </row>
    <row r="20" spans="1:7" ht="25.5">
      <c r="A20" s="25">
        <v>13</v>
      </c>
      <c r="B20" s="151" t="s">
        <v>124</v>
      </c>
      <c r="C20" s="99" t="s">
        <v>11</v>
      </c>
      <c r="D20" s="101">
        <f>9+9</f>
        <v>18</v>
      </c>
      <c r="E20" s="148">
        <f>D20*1800</f>
        <v>32400</v>
      </c>
      <c r="F20" s="67" t="s">
        <v>36</v>
      </c>
      <c r="G20" s="95" t="s">
        <v>35</v>
      </c>
    </row>
    <row r="21" spans="1:7" ht="12.75">
      <c r="A21" s="20">
        <v>14</v>
      </c>
      <c r="B21" s="24" t="s">
        <v>125</v>
      </c>
      <c r="C21" s="37" t="s">
        <v>9</v>
      </c>
      <c r="D21" s="20">
        <v>1</v>
      </c>
      <c r="E21" s="140">
        <v>4500</v>
      </c>
      <c r="F21" s="67" t="s">
        <v>36</v>
      </c>
      <c r="G21" s="95" t="s">
        <v>35</v>
      </c>
    </row>
    <row r="22" spans="1:7" ht="12.75">
      <c r="A22" s="25">
        <v>15</v>
      </c>
      <c r="B22" s="24" t="s">
        <v>126</v>
      </c>
      <c r="C22" s="37" t="s">
        <v>11</v>
      </c>
      <c r="D22" s="20">
        <f>7.5+18+18</f>
        <v>43.5</v>
      </c>
      <c r="E22" s="140">
        <f>D22*1500</f>
        <v>65250</v>
      </c>
      <c r="F22" s="67" t="s">
        <v>36</v>
      </c>
      <c r="G22" s="95" t="s">
        <v>35</v>
      </c>
    </row>
    <row r="23" spans="1:7" ht="12.75">
      <c r="A23" s="20">
        <v>16</v>
      </c>
      <c r="B23" s="32" t="s">
        <v>89</v>
      </c>
      <c r="C23" s="142" t="s">
        <v>9</v>
      </c>
      <c r="D23" s="11">
        <v>1</v>
      </c>
      <c r="E23" s="140">
        <f>D23*10000</f>
        <v>10000</v>
      </c>
      <c r="F23" s="67" t="s">
        <v>36</v>
      </c>
      <c r="G23" s="95" t="s">
        <v>35</v>
      </c>
    </row>
    <row r="24" spans="1:7" ht="12.75">
      <c r="A24" s="25">
        <v>17</v>
      </c>
      <c r="B24" s="24" t="s">
        <v>127</v>
      </c>
      <c r="C24" s="142" t="s">
        <v>9</v>
      </c>
      <c r="D24" s="20">
        <v>2</v>
      </c>
      <c r="E24" s="140">
        <f>D24*14148</f>
        <v>28296</v>
      </c>
      <c r="F24" s="67" t="s">
        <v>36</v>
      </c>
      <c r="G24" s="95" t="s">
        <v>35</v>
      </c>
    </row>
    <row r="25" spans="1:7" ht="12.75">
      <c r="A25" s="20">
        <v>18</v>
      </c>
      <c r="B25" s="24" t="s">
        <v>26</v>
      </c>
      <c r="C25" s="37" t="s">
        <v>9</v>
      </c>
      <c r="D25" s="20">
        <v>16</v>
      </c>
      <c r="E25" s="140">
        <f>D25*2850</f>
        <v>45600</v>
      </c>
      <c r="F25" s="67" t="s">
        <v>36</v>
      </c>
      <c r="G25" s="95" t="s">
        <v>35</v>
      </c>
    </row>
    <row r="26" spans="1:7" ht="25.5">
      <c r="A26" s="25">
        <v>19</v>
      </c>
      <c r="B26" s="30" t="s">
        <v>76</v>
      </c>
      <c r="C26" s="37" t="s">
        <v>9</v>
      </c>
      <c r="D26" s="20">
        <v>4</v>
      </c>
      <c r="E26" s="140">
        <f>D26*15000</f>
        <v>60000</v>
      </c>
      <c r="F26" s="67" t="s">
        <v>36</v>
      </c>
      <c r="G26" s="95" t="s">
        <v>35</v>
      </c>
    </row>
    <row r="27" spans="1:7" ht="25.5">
      <c r="A27" s="20">
        <v>20</v>
      </c>
      <c r="B27" s="30" t="s">
        <v>128</v>
      </c>
      <c r="C27" s="37" t="s">
        <v>9</v>
      </c>
      <c r="D27" s="20">
        <v>4</v>
      </c>
      <c r="E27" s="140">
        <f>D27*12000</f>
        <v>48000</v>
      </c>
      <c r="F27" s="67" t="s">
        <v>36</v>
      </c>
      <c r="G27" s="95" t="s">
        <v>35</v>
      </c>
    </row>
    <row r="28" spans="1:7" ht="25.5">
      <c r="A28" s="25">
        <v>21</v>
      </c>
      <c r="B28" s="30" t="s">
        <v>99</v>
      </c>
      <c r="C28" s="37" t="s">
        <v>9</v>
      </c>
      <c r="D28" s="20">
        <v>1</v>
      </c>
      <c r="E28" s="140">
        <v>17000</v>
      </c>
      <c r="F28" s="67" t="s">
        <v>36</v>
      </c>
      <c r="G28" s="95" t="s">
        <v>35</v>
      </c>
    </row>
    <row r="29" spans="1:7" ht="12.75">
      <c r="A29" s="13"/>
      <c r="B29" s="18" t="s">
        <v>77</v>
      </c>
      <c r="C29" s="70" t="s">
        <v>2</v>
      </c>
      <c r="D29" s="14"/>
      <c r="E29" s="31">
        <f>SUM(E9:E28)</f>
        <v>562531</v>
      </c>
      <c r="F29" s="35"/>
      <c r="G29" s="35"/>
    </row>
    <row r="30" spans="1:7" ht="12.75">
      <c r="A30" s="99"/>
      <c r="B30" s="18"/>
      <c r="C30" s="13"/>
      <c r="D30" s="14"/>
      <c r="E30" s="16"/>
      <c r="F30" s="26"/>
      <c r="G30" s="26"/>
    </row>
    <row r="31" spans="1:7" ht="12.75">
      <c r="A31" s="99"/>
      <c r="B31" s="72" t="s">
        <v>78</v>
      </c>
      <c r="C31" s="9" t="s">
        <v>2</v>
      </c>
      <c r="D31" s="105"/>
      <c r="E31" s="97">
        <v>343500</v>
      </c>
      <c r="F31" s="26"/>
      <c r="G31" s="26"/>
    </row>
    <row r="32" spans="1:7" ht="25.5">
      <c r="A32" s="106"/>
      <c r="B32" s="72" t="s">
        <v>79</v>
      </c>
      <c r="C32" s="9" t="s">
        <v>2</v>
      </c>
      <c r="D32" s="107"/>
      <c r="E32" s="97">
        <f>E31*0.1</f>
        <v>34350</v>
      </c>
      <c r="F32" s="26"/>
      <c r="G32" s="26"/>
    </row>
    <row r="33" spans="1:7" ht="12.75">
      <c r="A33" s="25"/>
      <c r="B33" s="72" t="s">
        <v>80</v>
      </c>
      <c r="C33" s="9" t="s">
        <v>2</v>
      </c>
      <c r="D33" s="25"/>
      <c r="E33" s="92">
        <v>123138.75</v>
      </c>
      <c r="F33" s="26"/>
      <c r="G33" s="26"/>
    </row>
    <row r="34" spans="1:7" ht="25.5">
      <c r="A34" s="25"/>
      <c r="B34" s="19" t="s">
        <v>81</v>
      </c>
      <c r="C34" s="9" t="s">
        <v>2</v>
      </c>
      <c r="D34" s="25"/>
      <c r="E34" s="90">
        <f>E31-E32+E33</f>
        <v>432288.75</v>
      </c>
      <c r="F34" s="26"/>
      <c r="G34" s="26"/>
    </row>
  </sheetData>
  <mergeCells count="3">
    <mergeCell ref="A3:E3"/>
    <mergeCell ref="A4:E4"/>
    <mergeCell ref="A5:E5"/>
  </mergeCells>
  <printOptions/>
  <pageMargins left="0.7874015748031497" right="0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E22" sqref="E22"/>
    </sheetView>
  </sheetViews>
  <sheetFormatPr defaultColWidth="9.00390625" defaultRowHeight="12.75"/>
  <cols>
    <col min="1" max="1" width="4.75390625" style="4" customWidth="1"/>
    <col min="2" max="2" width="39.875" style="5" customWidth="1"/>
    <col min="3" max="3" width="5.125" style="4" customWidth="1"/>
    <col min="4" max="4" width="7.875" style="4" customWidth="1"/>
    <col min="5" max="5" width="13.375" style="0" customWidth="1"/>
    <col min="6" max="6" width="11.75390625" style="0" customWidth="1"/>
    <col min="7" max="7" width="11.625" style="0" customWidth="1"/>
  </cols>
  <sheetData>
    <row r="1" spans="1:6" ht="22.5" customHeight="1">
      <c r="A1" s="57"/>
      <c r="B1" s="58"/>
      <c r="D1" s="57"/>
      <c r="E1" s="59"/>
      <c r="F1" s="60"/>
    </row>
    <row r="2" spans="1:5" ht="12.75">
      <c r="A2" s="57"/>
      <c r="B2" s="58"/>
      <c r="C2" s="61"/>
      <c r="D2" s="57"/>
      <c r="E2" s="62"/>
    </row>
    <row r="3" spans="1:5" ht="12.75">
      <c r="A3" s="170" t="s">
        <v>29</v>
      </c>
      <c r="B3" s="167"/>
      <c r="C3" s="167"/>
      <c r="D3" s="167"/>
      <c r="E3" s="167"/>
    </row>
    <row r="4" spans="1:5" ht="12.75">
      <c r="A4" s="171" t="s">
        <v>30</v>
      </c>
      <c r="B4" s="171"/>
      <c r="C4" s="171"/>
      <c r="D4" s="171"/>
      <c r="E4" s="167"/>
    </row>
    <row r="5" spans="1:5" ht="12.75">
      <c r="A5" s="171" t="s">
        <v>112</v>
      </c>
      <c r="B5" s="167"/>
      <c r="C5" s="167"/>
      <c r="D5" s="167"/>
      <c r="E5" s="167"/>
    </row>
    <row r="6" spans="1:5" ht="12.75">
      <c r="A6" s="56"/>
      <c r="B6" s="63"/>
      <c r="C6" s="56"/>
      <c r="D6" s="56"/>
      <c r="E6" s="64"/>
    </row>
    <row r="7" spans="1:7" ht="33" customHeight="1">
      <c r="A7" s="65" t="s">
        <v>0</v>
      </c>
      <c r="B7" s="65" t="s">
        <v>1</v>
      </c>
      <c r="C7" s="65" t="s">
        <v>3</v>
      </c>
      <c r="D7" s="65" t="s">
        <v>10</v>
      </c>
      <c r="E7" s="53" t="s">
        <v>31</v>
      </c>
      <c r="F7" s="66" t="s">
        <v>32</v>
      </c>
      <c r="G7" s="66" t="s">
        <v>33</v>
      </c>
    </row>
    <row r="8" spans="1:7" ht="12.75">
      <c r="A8" s="9">
        <v>1</v>
      </c>
      <c r="B8" s="29" t="s">
        <v>129</v>
      </c>
      <c r="C8" s="25" t="s">
        <v>9</v>
      </c>
      <c r="D8" s="25">
        <v>1</v>
      </c>
      <c r="E8" s="168">
        <v>650</v>
      </c>
      <c r="F8" s="67" t="s">
        <v>34</v>
      </c>
      <c r="G8" s="67" t="s">
        <v>35</v>
      </c>
    </row>
    <row r="9" spans="1:7" ht="12.75">
      <c r="A9" s="9">
        <v>2</v>
      </c>
      <c r="B9" s="27" t="s">
        <v>130</v>
      </c>
      <c r="C9" s="25" t="s">
        <v>9</v>
      </c>
      <c r="D9" s="10">
        <v>1</v>
      </c>
      <c r="E9" s="169"/>
      <c r="F9" s="67" t="s">
        <v>34</v>
      </c>
      <c r="G9" s="67" t="s">
        <v>35</v>
      </c>
    </row>
    <row r="10" spans="1:7" ht="12.75">
      <c r="A10" s="9">
        <v>3</v>
      </c>
      <c r="B10" s="27" t="s">
        <v>131</v>
      </c>
      <c r="C10" s="10" t="s">
        <v>8</v>
      </c>
      <c r="D10" s="10">
        <v>2.55</v>
      </c>
      <c r="E10" s="120">
        <v>1767</v>
      </c>
      <c r="F10" s="67" t="s">
        <v>34</v>
      </c>
      <c r="G10" s="67" t="s">
        <v>35</v>
      </c>
    </row>
    <row r="11" spans="1:7" ht="12.75">
      <c r="A11" s="9">
        <v>4</v>
      </c>
      <c r="B11" s="27" t="s">
        <v>132</v>
      </c>
      <c r="C11" s="10" t="s">
        <v>8</v>
      </c>
      <c r="D11" s="10">
        <v>2.25</v>
      </c>
      <c r="E11" s="120">
        <v>1500</v>
      </c>
      <c r="F11" s="67" t="s">
        <v>34</v>
      </c>
      <c r="G11" s="67" t="s">
        <v>35</v>
      </c>
    </row>
    <row r="12" spans="1:7" ht="12.75">
      <c r="A12" s="9">
        <v>5</v>
      </c>
      <c r="B12" s="27" t="s">
        <v>133</v>
      </c>
      <c r="C12" s="10" t="s">
        <v>8</v>
      </c>
      <c r="D12" s="10">
        <v>50</v>
      </c>
      <c r="E12" s="120">
        <f>D12*800</f>
        <v>40000</v>
      </c>
      <c r="F12" s="67" t="s">
        <v>37</v>
      </c>
      <c r="G12" s="67" t="s">
        <v>35</v>
      </c>
    </row>
    <row r="13" spans="1:7" ht="12.75">
      <c r="A13" s="9">
        <v>6</v>
      </c>
      <c r="B13" s="27" t="s">
        <v>134</v>
      </c>
      <c r="C13" s="10" t="s">
        <v>9</v>
      </c>
      <c r="D13" s="10">
        <v>18</v>
      </c>
      <c r="E13" s="120">
        <f>D13*700</f>
        <v>12600</v>
      </c>
      <c r="F13" s="67" t="s">
        <v>37</v>
      </c>
      <c r="G13" s="67" t="s">
        <v>35</v>
      </c>
    </row>
    <row r="14" spans="1:7" ht="12.75">
      <c r="A14" s="9">
        <v>7</v>
      </c>
      <c r="B14" s="27" t="s">
        <v>135</v>
      </c>
      <c r="C14" s="10" t="s">
        <v>9</v>
      </c>
      <c r="D14" s="10">
        <v>1</v>
      </c>
      <c r="E14" s="120">
        <f>D14*830</f>
        <v>830</v>
      </c>
      <c r="F14" s="67" t="s">
        <v>37</v>
      </c>
      <c r="G14" s="67" t="s">
        <v>35</v>
      </c>
    </row>
    <row r="15" spans="1:7" ht="12.75">
      <c r="A15" s="9">
        <v>8</v>
      </c>
      <c r="B15" s="27" t="s">
        <v>43</v>
      </c>
      <c r="C15" s="10" t="s">
        <v>9</v>
      </c>
      <c r="D15" s="10">
        <v>4</v>
      </c>
      <c r="E15" s="120">
        <f>D15*890</f>
        <v>3560</v>
      </c>
      <c r="F15" s="67" t="s">
        <v>37</v>
      </c>
      <c r="G15" s="67" t="s">
        <v>35</v>
      </c>
    </row>
    <row r="16" spans="1:7" ht="12.75">
      <c r="A16" s="9">
        <v>9</v>
      </c>
      <c r="B16" s="27" t="s">
        <v>44</v>
      </c>
      <c r="C16" s="10" t="s">
        <v>9</v>
      </c>
      <c r="D16" s="10">
        <v>1</v>
      </c>
      <c r="E16" s="120">
        <f>D16*700</f>
        <v>700</v>
      </c>
      <c r="F16" s="67" t="s">
        <v>37</v>
      </c>
      <c r="G16" s="67" t="s">
        <v>35</v>
      </c>
    </row>
    <row r="17" spans="1:7" ht="12.75">
      <c r="A17" s="9">
        <v>10</v>
      </c>
      <c r="B17" s="27" t="s">
        <v>45</v>
      </c>
      <c r="C17" s="10" t="s">
        <v>9</v>
      </c>
      <c r="D17" s="10">
        <v>1</v>
      </c>
      <c r="E17" s="120">
        <f>D17*890</f>
        <v>890</v>
      </c>
      <c r="F17" s="67" t="s">
        <v>37</v>
      </c>
      <c r="G17" s="67" t="s">
        <v>35</v>
      </c>
    </row>
    <row r="18" spans="1:7" ht="12.75">
      <c r="A18" s="9">
        <v>11</v>
      </c>
      <c r="B18" s="17" t="s">
        <v>118</v>
      </c>
      <c r="C18" s="10" t="s">
        <v>9</v>
      </c>
      <c r="D18" s="10">
        <v>8</v>
      </c>
      <c r="E18" s="120">
        <f>D18*332</f>
        <v>2656</v>
      </c>
      <c r="F18" s="67" t="s">
        <v>37</v>
      </c>
      <c r="G18" s="67" t="s">
        <v>35</v>
      </c>
    </row>
    <row r="19" spans="1:7" ht="12.75">
      <c r="A19" s="9">
        <v>12</v>
      </c>
      <c r="B19" s="104" t="s">
        <v>90</v>
      </c>
      <c r="C19" s="10" t="s">
        <v>9</v>
      </c>
      <c r="D19" s="10">
        <v>4</v>
      </c>
      <c r="E19" s="120">
        <v>3392</v>
      </c>
      <c r="F19" s="67" t="s">
        <v>37</v>
      </c>
      <c r="G19" s="67" t="s">
        <v>35</v>
      </c>
    </row>
    <row r="20" spans="1:7" ht="12.75">
      <c r="A20" s="9">
        <v>13</v>
      </c>
      <c r="B20" s="27" t="s">
        <v>87</v>
      </c>
      <c r="C20" s="10" t="s">
        <v>9</v>
      </c>
      <c r="D20" s="10">
        <v>4</v>
      </c>
      <c r="E20" s="120">
        <f>D20*20000</f>
        <v>80000</v>
      </c>
      <c r="F20" s="67" t="s">
        <v>37</v>
      </c>
      <c r="G20" s="67" t="s">
        <v>35</v>
      </c>
    </row>
    <row r="21" spans="1:7" ht="12.75">
      <c r="A21" s="9">
        <v>14</v>
      </c>
      <c r="B21" s="152" t="s">
        <v>89</v>
      </c>
      <c r="C21" s="142" t="s">
        <v>9</v>
      </c>
      <c r="D21" s="10">
        <v>2</v>
      </c>
      <c r="E21" s="150">
        <v>20000</v>
      </c>
      <c r="F21" s="67" t="s">
        <v>37</v>
      </c>
      <c r="G21" s="67" t="s">
        <v>35</v>
      </c>
    </row>
    <row r="22" spans="1:7" ht="12.75">
      <c r="A22" s="9">
        <v>15</v>
      </c>
      <c r="B22" s="27" t="s">
        <v>88</v>
      </c>
      <c r="C22" s="10" t="s">
        <v>9</v>
      </c>
      <c r="D22" s="10">
        <v>4</v>
      </c>
      <c r="E22" s="120">
        <v>25000</v>
      </c>
      <c r="F22" s="67" t="s">
        <v>37</v>
      </c>
      <c r="G22" s="67" t="s">
        <v>35</v>
      </c>
    </row>
    <row r="23" spans="1:7" ht="12.75">
      <c r="A23" s="9">
        <v>16</v>
      </c>
      <c r="B23" s="72" t="s">
        <v>136</v>
      </c>
      <c r="C23" s="142" t="s">
        <v>11</v>
      </c>
      <c r="D23" s="153" t="s">
        <v>137</v>
      </c>
      <c r="E23" s="154">
        <v>160000</v>
      </c>
      <c r="F23" s="67" t="s">
        <v>37</v>
      </c>
      <c r="G23" s="67" t="s">
        <v>35</v>
      </c>
    </row>
    <row r="24" spans="1:7" ht="25.5">
      <c r="A24" s="9">
        <v>17</v>
      </c>
      <c r="B24" s="72" t="s">
        <v>138</v>
      </c>
      <c r="C24" s="142" t="s">
        <v>8</v>
      </c>
      <c r="D24" s="155">
        <v>1.6</v>
      </c>
      <c r="E24" s="156">
        <f>D24*350</f>
        <v>560</v>
      </c>
      <c r="F24" s="67" t="s">
        <v>37</v>
      </c>
      <c r="G24" s="67" t="s">
        <v>35</v>
      </c>
    </row>
    <row r="25" spans="1:7" ht="12.75">
      <c r="A25" s="9">
        <v>18</v>
      </c>
      <c r="B25" s="72" t="s">
        <v>139</v>
      </c>
      <c r="C25" s="142" t="s">
        <v>8</v>
      </c>
      <c r="D25" s="142">
        <v>6</v>
      </c>
      <c r="E25" s="154">
        <f>D25*350</f>
        <v>2100</v>
      </c>
      <c r="F25" s="67" t="s">
        <v>37</v>
      </c>
      <c r="G25" s="67" t="s">
        <v>35</v>
      </c>
    </row>
    <row r="26" spans="1:7" ht="12.75">
      <c r="A26" s="9">
        <v>19</v>
      </c>
      <c r="B26" s="72" t="s">
        <v>140</v>
      </c>
      <c r="C26" s="142" t="s">
        <v>8</v>
      </c>
      <c r="D26" s="142">
        <v>6</v>
      </c>
      <c r="E26" s="154">
        <f>D26*350</f>
        <v>2100</v>
      </c>
      <c r="F26" s="67" t="s">
        <v>37</v>
      </c>
      <c r="G26" s="67" t="s">
        <v>35</v>
      </c>
    </row>
    <row r="27" spans="1:7" ht="25.5">
      <c r="A27" s="9">
        <v>20</v>
      </c>
      <c r="B27" s="123" t="s">
        <v>141</v>
      </c>
      <c r="C27" s="142" t="s">
        <v>11</v>
      </c>
      <c r="D27" s="157">
        <v>0.5</v>
      </c>
      <c r="E27" s="158">
        <f>D27*300</f>
        <v>150</v>
      </c>
      <c r="F27" s="67" t="s">
        <v>37</v>
      </c>
      <c r="G27" s="67" t="s">
        <v>35</v>
      </c>
    </row>
    <row r="28" spans="1:7" ht="12.75">
      <c r="A28" s="9">
        <v>21</v>
      </c>
      <c r="B28" s="159" t="s">
        <v>142</v>
      </c>
      <c r="C28" s="142" t="s">
        <v>8</v>
      </c>
      <c r="D28" s="157">
        <v>2.25</v>
      </c>
      <c r="E28" s="154">
        <f>D28*800</f>
        <v>1800</v>
      </c>
      <c r="F28" s="95" t="s">
        <v>37</v>
      </c>
      <c r="G28" s="67" t="s">
        <v>35</v>
      </c>
    </row>
    <row r="29" spans="1:7" ht="12.75">
      <c r="A29" s="9">
        <v>22</v>
      </c>
      <c r="B29" s="72" t="s">
        <v>143</v>
      </c>
      <c r="C29" s="142" t="s">
        <v>9</v>
      </c>
      <c r="D29" s="155">
        <v>2</v>
      </c>
      <c r="E29" s="26">
        <f>D29*1200</f>
        <v>2400</v>
      </c>
      <c r="F29" s="67" t="s">
        <v>37</v>
      </c>
      <c r="G29" s="67" t="s">
        <v>35</v>
      </c>
    </row>
    <row r="30" spans="1:7" ht="12.75">
      <c r="A30" s="9">
        <v>23</v>
      </c>
      <c r="B30" s="72" t="s">
        <v>26</v>
      </c>
      <c r="C30" s="142" t="s">
        <v>9</v>
      </c>
      <c r="D30" s="153" t="s">
        <v>144</v>
      </c>
      <c r="E30" s="160">
        <f>D30*2850</f>
        <v>62700</v>
      </c>
      <c r="F30" s="67" t="s">
        <v>37</v>
      </c>
      <c r="G30" s="67" t="s">
        <v>35</v>
      </c>
    </row>
    <row r="31" spans="1:7" ht="25.5">
      <c r="A31" s="9">
        <v>24</v>
      </c>
      <c r="B31" s="151" t="s">
        <v>145</v>
      </c>
      <c r="C31" s="15" t="s">
        <v>9</v>
      </c>
      <c r="D31" s="15">
        <v>3</v>
      </c>
      <c r="E31" s="141">
        <f>D31*17000</f>
        <v>51000</v>
      </c>
      <c r="F31" s="67" t="s">
        <v>37</v>
      </c>
      <c r="G31" s="67" t="s">
        <v>35</v>
      </c>
    </row>
    <row r="32" spans="1:7" ht="25.5">
      <c r="A32" s="9">
        <v>25</v>
      </c>
      <c r="B32" s="151" t="s">
        <v>146</v>
      </c>
      <c r="C32" s="15" t="s">
        <v>9</v>
      </c>
      <c r="D32" s="15">
        <v>4</v>
      </c>
      <c r="E32" s="141">
        <f>D32*12000</f>
        <v>48000</v>
      </c>
      <c r="F32" s="67" t="s">
        <v>37</v>
      </c>
      <c r="G32" s="67" t="s">
        <v>35</v>
      </c>
    </row>
    <row r="33" spans="1:7" ht="25.5">
      <c r="A33" s="9">
        <v>26</v>
      </c>
      <c r="B33" s="151" t="s">
        <v>147</v>
      </c>
      <c r="C33" s="15" t="s">
        <v>9</v>
      </c>
      <c r="D33" s="15">
        <v>4</v>
      </c>
      <c r="E33" s="141">
        <f>D33*15000</f>
        <v>60000</v>
      </c>
      <c r="F33" s="67" t="s">
        <v>37</v>
      </c>
      <c r="G33" s="67" t="s">
        <v>35</v>
      </c>
    </row>
    <row r="34" spans="1:7" ht="12.75">
      <c r="A34" s="69"/>
      <c r="B34" s="18" t="s">
        <v>77</v>
      </c>
      <c r="C34" s="70" t="s">
        <v>2</v>
      </c>
      <c r="D34" s="71"/>
      <c r="E34" s="38">
        <f>SUM(E8:E33)</f>
        <v>584355</v>
      </c>
      <c r="F34" s="68"/>
      <c r="G34" s="68"/>
    </row>
    <row r="35" spans="1:7" ht="12.75">
      <c r="A35" s="69"/>
      <c r="B35" s="18"/>
      <c r="C35" s="13"/>
      <c r="D35" s="70"/>
      <c r="E35" s="10"/>
      <c r="F35" s="68"/>
      <c r="G35" s="68"/>
    </row>
    <row r="36" spans="1:7" ht="12.75">
      <c r="A36" s="69"/>
      <c r="B36" s="72" t="s">
        <v>78</v>
      </c>
      <c r="C36" s="9" t="s">
        <v>2</v>
      </c>
      <c r="D36" s="70"/>
      <c r="E36" s="73">
        <v>352100</v>
      </c>
      <c r="F36" s="68"/>
      <c r="G36" s="68"/>
    </row>
    <row r="37" spans="1:7" ht="25.5">
      <c r="A37" s="69"/>
      <c r="B37" s="72" t="s">
        <v>79</v>
      </c>
      <c r="C37" s="9" t="s">
        <v>2</v>
      </c>
      <c r="D37" s="70"/>
      <c r="E37" s="73">
        <f>E36*0.1</f>
        <v>35210</v>
      </c>
      <c r="F37" s="68"/>
      <c r="G37" s="68"/>
    </row>
    <row r="38" spans="1:7" ht="12.75">
      <c r="A38" s="69"/>
      <c r="B38" s="72" t="s">
        <v>80</v>
      </c>
      <c r="C38" s="9" t="s">
        <v>2</v>
      </c>
      <c r="D38" s="70"/>
      <c r="E38" s="74">
        <v>83292.32</v>
      </c>
      <c r="F38" s="68"/>
      <c r="G38" s="68"/>
    </row>
    <row r="39" spans="1:7" ht="25.5">
      <c r="A39" s="69"/>
      <c r="B39" s="19" t="s">
        <v>81</v>
      </c>
      <c r="C39" s="9" t="s">
        <v>2</v>
      </c>
      <c r="D39" s="70"/>
      <c r="E39" s="38">
        <f>E36-E37+E38</f>
        <v>400182.32</v>
      </c>
      <c r="F39" s="68"/>
      <c r="G39" s="68"/>
    </row>
  </sheetData>
  <mergeCells count="4">
    <mergeCell ref="A3:E3"/>
    <mergeCell ref="A4:E4"/>
    <mergeCell ref="A5:E5"/>
    <mergeCell ref="E8:E9"/>
  </mergeCells>
  <printOptions/>
  <pageMargins left="0.75" right="0.75" top="1" bottom="1" header="0.5" footer="0.5"/>
  <pageSetup orientation="portrait" paperSize="9"/>
  <ignoredErrors>
    <ignoredError sqref="E1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H38"/>
  <sheetViews>
    <sheetView workbookViewId="0" topLeftCell="A13">
      <selection activeCell="C22" sqref="C22"/>
    </sheetView>
  </sheetViews>
  <sheetFormatPr defaultColWidth="9.00390625" defaultRowHeight="12.75"/>
  <cols>
    <col min="1" max="1" width="0.37109375" style="0" customWidth="1"/>
    <col min="2" max="2" width="4.00390625" style="0" customWidth="1"/>
    <col min="3" max="3" width="40.875" style="0" customWidth="1"/>
    <col min="4" max="4" width="5.00390625" style="0" customWidth="1"/>
    <col min="5" max="5" width="7.125" style="0" customWidth="1"/>
    <col min="6" max="6" width="12.75390625" style="0" customWidth="1"/>
    <col min="7" max="7" width="11.75390625" style="0" customWidth="1"/>
    <col min="8" max="8" width="12.00390625" style="0" customWidth="1"/>
  </cols>
  <sheetData>
    <row r="2" spans="3:5" ht="15">
      <c r="C2" s="39" t="s">
        <v>29</v>
      </c>
      <c r="D2" s="40"/>
      <c r="E2" s="40"/>
    </row>
    <row r="3" spans="3:5" ht="15">
      <c r="C3" s="40" t="s">
        <v>16</v>
      </c>
      <c r="D3" s="40"/>
      <c r="E3" s="40"/>
    </row>
    <row r="4" spans="3:5" ht="15">
      <c r="C4" s="39" t="s">
        <v>175</v>
      </c>
      <c r="D4" s="40"/>
      <c r="E4" s="40"/>
    </row>
    <row r="5" spans="1:8" ht="24" customHeight="1">
      <c r="A5" s="42"/>
      <c r="B5" s="112" t="s">
        <v>48</v>
      </c>
      <c r="C5" s="113" t="s">
        <v>1</v>
      </c>
      <c r="D5" s="114" t="s">
        <v>17</v>
      </c>
      <c r="E5" s="114" t="s">
        <v>10</v>
      </c>
      <c r="F5" s="114" t="s">
        <v>49</v>
      </c>
      <c r="G5" s="114" t="s">
        <v>32</v>
      </c>
      <c r="H5" s="114" t="s">
        <v>33</v>
      </c>
    </row>
    <row r="6" spans="1:8" ht="13.5" customHeight="1">
      <c r="A6" s="41"/>
      <c r="B6" s="108">
        <v>1</v>
      </c>
      <c r="C6" s="44" t="s">
        <v>90</v>
      </c>
      <c r="D6" s="108" t="s">
        <v>9</v>
      </c>
      <c r="E6" s="108">
        <v>6</v>
      </c>
      <c r="F6" s="109">
        <v>5088</v>
      </c>
      <c r="G6" s="67" t="s">
        <v>148</v>
      </c>
      <c r="H6" s="67" t="s">
        <v>35</v>
      </c>
    </row>
    <row r="7" spans="1:8" ht="14.25" customHeight="1">
      <c r="A7" s="41"/>
      <c r="B7" s="108">
        <v>2</v>
      </c>
      <c r="C7" s="44" t="s">
        <v>87</v>
      </c>
      <c r="D7" s="108" t="s">
        <v>9</v>
      </c>
      <c r="E7" s="108">
        <v>6</v>
      </c>
      <c r="F7" s="109">
        <v>120000</v>
      </c>
      <c r="G7" s="67" t="s">
        <v>36</v>
      </c>
      <c r="H7" s="67" t="s">
        <v>35</v>
      </c>
    </row>
    <row r="8" spans="1:8" ht="12.75" customHeight="1">
      <c r="A8" s="41"/>
      <c r="B8" s="108">
        <v>3</v>
      </c>
      <c r="C8" s="44" t="s">
        <v>88</v>
      </c>
      <c r="D8" s="108" t="s">
        <v>9</v>
      </c>
      <c r="E8" s="108">
        <v>6</v>
      </c>
      <c r="F8" s="109">
        <v>25000</v>
      </c>
      <c r="G8" s="67" t="s">
        <v>36</v>
      </c>
      <c r="H8" s="67" t="s">
        <v>35</v>
      </c>
    </row>
    <row r="9" spans="1:8" ht="12.75">
      <c r="A9" s="41"/>
      <c r="B9" s="108">
        <v>4</v>
      </c>
      <c r="C9" s="44" t="s">
        <v>149</v>
      </c>
      <c r="D9" s="108" t="s">
        <v>9</v>
      </c>
      <c r="E9" s="108">
        <v>1</v>
      </c>
      <c r="F9" s="109">
        <v>10000</v>
      </c>
      <c r="G9" s="67" t="s">
        <v>36</v>
      </c>
      <c r="H9" s="67" t="s">
        <v>35</v>
      </c>
    </row>
    <row r="10" spans="1:8" ht="12.75">
      <c r="A10" s="41"/>
      <c r="B10" s="108">
        <v>5</v>
      </c>
      <c r="C10" s="44" t="s">
        <v>150</v>
      </c>
      <c r="D10" s="108" t="s">
        <v>8</v>
      </c>
      <c r="E10" s="108">
        <v>7.8</v>
      </c>
      <c r="F10" s="130">
        <v>18140</v>
      </c>
      <c r="G10" s="172" t="s">
        <v>148</v>
      </c>
      <c r="H10" s="67" t="s">
        <v>35</v>
      </c>
    </row>
    <row r="11" spans="1:8" ht="12.75">
      <c r="A11" s="41"/>
      <c r="B11" s="108">
        <v>6</v>
      </c>
      <c r="C11" s="44" t="s">
        <v>151</v>
      </c>
      <c r="D11" s="108" t="s">
        <v>9</v>
      </c>
      <c r="E11" s="108">
        <v>2</v>
      </c>
      <c r="F11" s="131"/>
      <c r="G11" s="175"/>
      <c r="H11" s="67" t="s">
        <v>35</v>
      </c>
    </row>
    <row r="12" spans="1:8" ht="12.75">
      <c r="A12" s="41"/>
      <c r="B12" s="108">
        <v>7</v>
      </c>
      <c r="C12" s="44" t="s">
        <v>152</v>
      </c>
      <c r="D12" s="108" t="s">
        <v>9</v>
      </c>
      <c r="E12" s="108">
        <v>1</v>
      </c>
      <c r="F12" s="176"/>
      <c r="G12" s="173"/>
      <c r="H12" s="67" t="s">
        <v>35</v>
      </c>
    </row>
    <row r="13" spans="1:8" ht="12.75">
      <c r="A13" s="41"/>
      <c r="B13" s="108">
        <v>8</v>
      </c>
      <c r="C13" s="44" t="s">
        <v>153</v>
      </c>
      <c r="D13" s="108" t="s">
        <v>9</v>
      </c>
      <c r="E13" s="108">
        <v>1</v>
      </c>
      <c r="F13" s="44">
        <v>2372</v>
      </c>
      <c r="G13" s="67" t="s">
        <v>148</v>
      </c>
      <c r="H13" s="67" t="s">
        <v>35</v>
      </c>
    </row>
    <row r="14" spans="1:8" ht="12.75">
      <c r="A14" s="41"/>
      <c r="B14" s="108">
        <v>9</v>
      </c>
      <c r="C14" s="44" t="s">
        <v>154</v>
      </c>
      <c r="D14" s="108" t="s">
        <v>9</v>
      </c>
      <c r="E14" s="108">
        <v>1</v>
      </c>
      <c r="F14" s="44">
        <v>12275</v>
      </c>
      <c r="G14" s="67" t="s">
        <v>155</v>
      </c>
      <c r="H14" s="67" t="s">
        <v>35</v>
      </c>
    </row>
    <row r="15" spans="1:8" ht="12.75">
      <c r="A15" s="41"/>
      <c r="B15" s="108">
        <v>10</v>
      </c>
      <c r="C15" s="44" t="s">
        <v>156</v>
      </c>
      <c r="D15" s="108" t="s">
        <v>8</v>
      </c>
      <c r="E15" s="108">
        <v>60</v>
      </c>
      <c r="F15" s="44">
        <v>48000</v>
      </c>
      <c r="G15" s="67" t="s">
        <v>36</v>
      </c>
      <c r="H15" s="67" t="s">
        <v>35</v>
      </c>
    </row>
    <row r="16" spans="1:8" ht="12.75">
      <c r="A16" s="41"/>
      <c r="B16" s="108">
        <v>11</v>
      </c>
      <c r="C16" s="44" t="s">
        <v>157</v>
      </c>
      <c r="D16" s="108" t="s">
        <v>9</v>
      </c>
      <c r="E16" s="108">
        <v>63</v>
      </c>
      <c r="F16" s="44">
        <v>33390</v>
      </c>
      <c r="G16" s="67" t="s">
        <v>36</v>
      </c>
      <c r="H16" s="67" t="s">
        <v>35</v>
      </c>
    </row>
    <row r="17" spans="1:8" ht="12.75">
      <c r="A17" s="41"/>
      <c r="B17" s="108">
        <v>12</v>
      </c>
      <c r="C17" s="44" t="s">
        <v>158</v>
      </c>
      <c r="D17" s="108" t="s">
        <v>9</v>
      </c>
      <c r="E17" s="108">
        <v>12</v>
      </c>
      <c r="F17" s="44">
        <v>10680</v>
      </c>
      <c r="G17" s="67" t="s">
        <v>37</v>
      </c>
      <c r="H17" s="67" t="s">
        <v>35</v>
      </c>
    </row>
    <row r="18" spans="1:8" ht="25.5">
      <c r="A18" s="41"/>
      <c r="B18" s="108">
        <v>13</v>
      </c>
      <c r="C18" s="44" t="s">
        <v>159</v>
      </c>
      <c r="D18" s="108" t="s">
        <v>9</v>
      </c>
      <c r="E18" s="108">
        <v>6</v>
      </c>
      <c r="F18" s="44">
        <v>60000</v>
      </c>
      <c r="G18" s="67" t="s">
        <v>36</v>
      </c>
      <c r="H18" s="67" t="s">
        <v>35</v>
      </c>
    </row>
    <row r="19" spans="1:8" ht="12.75">
      <c r="A19" s="41"/>
      <c r="B19" s="108">
        <v>14</v>
      </c>
      <c r="C19" s="44" t="s">
        <v>160</v>
      </c>
      <c r="D19" s="108" t="s">
        <v>8</v>
      </c>
      <c r="E19" s="108">
        <v>20</v>
      </c>
      <c r="F19" s="44">
        <v>22000</v>
      </c>
      <c r="G19" s="67" t="s">
        <v>36</v>
      </c>
      <c r="H19" s="67" t="s">
        <v>35</v>
      </c>
    </row>
    <row r="20" spans="2:8" ht="12.75">
      <c r="B20" s="108">
        <v>15</v>
      </c>
      <c r="C20" s="44" t="s">
        <v>161</v>
      </c>
      <c r="D20" s="108" t="s">
        <v>9</v>
      </c>
      <c r="E20" s="108">
        <v>20</v>
      </c>
      <c r="F20" s="44">
        <v>13000</v>
      </c>
      <c r="G20" s="67" t="s">
        <v>47</v>
      </c>
      <c r="H20" s="67" t="s">
        <v>35</v>
      </c>
    </row>
    <row r="21" spans="2:8" ht="12.75">
      <c r="B21" s="108">
        <v>16</v>
      </c>
      <c r="C21" s="44" t="s">
        <v>162</v>
      </c>
      <c r="D21" s="108" t="s">
        <v>9</v>
      </c>
      <c r="E21" s="108">
        <v>20</v>
      </c>
      <c r="F21" s="44">
        <v>57000</v>
      </c>
      <c r="G21" s="67" t="s">
        <v>37</v>
      </c>
      <c r="H21" s="67" t="s">
        <v>35</v>
      </c>
    </row>
    <row r="22" spans="2:8" ht="12.75">
      <c r="B22" s="108">
        <v>17</v>
      </c>
      <c r="C22" s="44" t="s">
        <v>163</v>
      </c>
      <c r="D22" s="108" t="s">
        <v>11</v>
      </c>
      <c r="E22" s="108">
        <v>50</v>
      </c>
      <c r="F22" s="44">
        <v>40000</v>
      </c>
      <c r="G22" s="67" t="s">
        <v>36</v>
      </c>
      <c r="H22" s="67" t="s">
        <v>35</v>
      </c>
    </row>
    <row r="23" spans="2:8" ht="12.75">
      <c r="B23" s="108">
        <v>18</v>
      </c>
      <c r="C23" s="44" t="s">
        <v>164</v>
      </c>
      <c r="D23" s="108" t="s">
        <v>9</v>
      </c>
      <c r="E23" s="108">
        <v>3</v>
      </c>
      <c r="F23" s="44">
        <v>45000</v>
      </c>
      <c r="G23" s="67" t="s">
        <v>36</v>
      </c>
      <c r="H23" s="67" t="s">
        <v>35</v>
      </c>
    </row>
    <row r="24" spans="2:8" ht="15" customHeight="1">
      <c r="B24" s="108">
        <v>19</v>
      </c>
      <c r="C24" s="44" t="s">
        <v>165</v>
      </c>
      <c r="D24" s="108" t="s">
        <v>9</v>
      </c>
      <c r="E24" s="108">
        <v>2</v>
      </c>
      <c r="F24" s="44">
        <v>34000</v>
      </c>
      <c r="G24" s="67"/>
      <c r="H24" s="67"/>
    </row>
    <row r="25" spans="2:8" ht="12.75">
      <c r="B25" s="108">
        <v>20</v>
      </c>
      <c r="C25" s="44" t="s">
        <v>166</v>
      </c>
      <c r="D25" s="108" t="s">
        <v>9</v>
      </c>
      <c r="E25" s="108">
        <v>6</v>
      </c>
      <c r="F25" s="44">
        <v>3870</v>
      </c>
      <c r="G25" s="67"/>
      <c r="H25" s="67"/>
    </row>
    <row r="26" spans="2:8" ht="12.75">
      <c r="B26" s="108">
        <v>21</v>
      </c>
      <c r="C26" s="44" t="s">
        <v>167</v>
      </c>
      <c r="D26" s="108" t="s">
        <v>9</v>
      </c>
      <c r="E26" s="108">
        <v>4</v>
      </c>
      <c r="F26" s="44">
        <v>12000</v>
      </c>
      <c r="G26" s="67"/>
      <c r="H26" s="67"/>
    </row>
    <row r="27" spans="2:8" ht="12.75">
      <c r="B27" s="108">
        <v>22</v>
      </c>
      <c r="C27" s="44" t="s">
        <v>168</v>
      </c>
      <c r="D27" s="108" t="s">
        <v>9</v>
      </c>
      <c r="E27" s="108">
        <v>19</v>
      </c>
      <c r="F27" s="44">
        <v>110000</v>
      </c>
      <c r="G27" s="67"/>
      <c r="H27" s="67"/>
    </row>
    <row r="28" spans="2:8" ht="12.75">
      <c r="B28" s="108">
        <v>23</v>
      </c>
      <c r="C28" s="44" t="s">
        <v>169</v>
      </c>
      <c r="D28" s="108" t="s">
        <v>170</v>
      </c>
      <c r="E28" s="108">
        <v>1</v>
      </c>
      <c r="F28" s="44">
        <v>15000</v>
      </c>
      <c r="G28" s="67"/>
      <c r="H28" s="67"/>
    </row>
    <row r="29" spans="2:8" ht="12.75">
      <c r="B29" s="108"/>
      <c r="C29" s="44"/>
      <c r="D29" s="108"/>
      <c r="E29" s="108"/>
      <c r="F29" s="44"/>
      <c r="G29" s="67"/>
      <c r="H29" s="67"/>
    </row>
    <row r="30" spans="2:8" ht="12.75">
      <c r="B30" s="108"/>
      <c r="C30" s="44"/>
      <c r="D30" s="108"/>
      <c r="E30" s="108"/>
      <c r="F30" s="44"/>
      <c r="G30" s="67"/>
      <c r="H30" s="67"/>
    </row>
    <row r="31" spans="2:8" ht="12.75">
      <c r="B31" s="108"/>
      <c r="C31" s="44"/>
      <c r="D31" s="108"/>
      <c r="E31" s="108"/>
      <c r="F31" s="44"/>
      <c r="G31" s="67"/>
      <c r="H31" s="67"/>
    </row>
    <row r="32" spans="2:8" ht="12.75">
      <c r="B32" s="44"/>
      <c r="C32" s="47" t="s">
        <v>15</v>
      </c>
      <c r="D32" s="47" t="s">
        <v>2</v>
      </c>
      <c r="E32" s="44"/>
      <c r="F32" s="31">
        <v>696815</v>
      </c>
      <c r="G32" s="26"/>
      <c r="H32" s="26"/>
    </row>
    <row r="33" spans="2:8" ht="14.25" customHeight="1">
      <c r="B33" s="44"/>
      <c r="C33" s="44"/>
      <c r="D33" s="44"/>
      <c r="E33" s="44"/>
      <c r="F33" s="31"/>
      <c r="G33" s="26"/>
      <c r="H33" s="26"/>
    </row>
    <row r="34" spans="2:8" ht="12.75">
      <c r="B34" s="44"/>
      <c r="C34" s="110" t="s">
        <v>171</v>
      </c>
      <c r="D34" s="110" t="s">
        <v>2</v>
      </c>
      <c r="E34" s="44"/>
      <c r="F34" s="97">
        <v>516746.24</v>
      </c>
      <c r="G34" s="26"/>
      <c r="H34" s="26"/>
    </row>
    <row r="35" spans="2:8" ht="12.75">
      <c r="B35" s="44"/>
      <c r="C35" s="110" t="s">
        <v>172</v>
      </c>
      <c r="D35" s="110" t="s">
        <v>2</v>
      </c>
      <c r="E35" s="44"/>
      <c r="F35" s="98">
        <v>134423.74</v>
      </c>
      <c r="G35" s="26"/>
      <c r="H35" s="26"/>
    </row>
    <row r="36" spans="2:8" ht="12.75">
      <c r="B36" s="44"/>
      <c r="C36" s="110" t="s">
        <v>173</v>
      </c>
      <c r="D36" s="110" t="s">
        <v>2</v>
      </c>
      <c r="E36" s="44"/>
      <c r="F36" s="98">
        <v>651169.98</v>
      </c>
      <c r="G36" s="26"/>
      <c r="H36" s="26"/>
    </row>
    <row r="37" spans="2:8" ht="12.75">
      <c r="B37" s="44"/>
      <c r="C37" s="110" t="s">
        <v>174</v>
      </c>
      <c r="D37" s="110" t="s">
        <v>2</v>
      </c>
      <c r="E37" s="44"/>
      <c r="F37" s="98">
        <v>65117</v>
      </c>
      <c r="G37" s="26"/>
      <c r="H37" s="26"/>
    </row>
    <row r="38" spans="2:8" ht="12.75">
      <c r="B38" s="44"/>
      <c r="C38" s="111" t="s">
        <v>51</v>
      </c>
      <c r="D38" s="111" t="s">
        <v>2</v>
      </c>
      <c r="E38" s="44"/>
      <c r="F38" s="31">
        <v>586052.98</v>
      </c>
      <c r="G38" s="26"/>
      <c r="H38" s="26"/>
    </row>
  </sheetData>
  <mergeCells count="2">
    <mergeCell ref="F10:F12"/>
    <mergeCell ref="G10:G1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H24"/>
  <sheetViews>
    <sheetView workbookViewId="0" topLeftCell="A1">
      <selection activeCell="B8" sqref="B8:H24"/>
    </sheetView>
  </sheetViews>
  <sheetFormatPr defaultColWidth="9.00390625" defaultRowHeight="12.75"/>
  <cols>
    <col min="1" max="1" width="0.37109375" style="0" customWidth="1"/>
    <col min="2" max="2" width="3.75390625" style="0" customWidth="1"/>
    <col min="3" max="3" width="42.375" style="0" customWidth="1"/>
    <col min="4" max="4" width="5.625" style="0" customWidth="1"/>
    <col min="5" max="5" width="7.375" style="0" customWidth="1"/>
    <col min="6" max="6" width="12.125" style="0" customWidth="1"/>
    <col min="7" max="7" width="10.875" style="0" customWidth="1"/>
    <col min="8" max="8" width="11.75390625" style="0" customWidth="1"/>
  </cols>
  <sheetData>
    <row r="3" spans="3:5" ht="15">
      <c r="C3" s="39" t="s">
        <v>29</v>
      </c>
      <c r="D3" s="40"/>
      <c r="E3" s="40"/>
    </row>
    <row r="4" spans="3:5" ht="15">
      <c r="C4" s="40" t="s">
        <v>21</v>
      </c>
      <c r="D4" s="40"/>
      <c r="E4" s="40"/>
    </row>
    <row r="5" spans="3:5" ht="15">
      <c r="C5" s="39" t="s">
        <v>175</v>
      </c>
      <c r="D5" s="40"/>
      <c r="E5" s="40"/>
    </row>
    <row r="7" spans="1:8" ht="33.75">
      <c r="A7" s="42"/>
      <c r="B7" s="115" t="s">
        <v>48</v>
      </c>
      <c r="C7" s="116" t="s">
        <v>1</v>
      </c>
      <c r="D7" s="66" t="s">
        <v>17</v>
      </c>
      <c r="E7" s="66" t="s">
        <v>10</v>
      </c>
      <c r="F7" s="66" t="s">
        <v>49</v>
      </c>
      <c r="G7" s="66" t="s">
        <v>32</v>
      </c>
      <c r="H7" s="66" t="s">
        <v>33</v>
      </c>
    </row>
    <row r="8" spans="2:8" ht="12.75">
      <c r="B8" s="43">
        <v>1</v>
      </c>
      <c r="C8" s="44" t="s">
        <v>176</v>
      </c>
      <c r="D8" s="108" t="s">
        <v>9</v>
      </c>
      <c r="E8" s="108">
        <v>1</v>
      </c>
      <c r="F8" s="44">
        <v>10000</v>
      </c>
      <c r="G8" s="67" t="s">
        <v>177</v>
      </c>
      <c r="H8" s="67" t="s">
        <v>35</v>
      </c>
    </row>
    <row r="9" spans="2:8" ht="12.75">
      <c r="B9" s="43">
        <v>2</v>
      </c>
      <c r="C9" s="44" t="s">
        <v>178</v>
      </c>
      <c r="D9" s="108" t="s">
        <v>9</v>
      </c>
      <c r="E9" s="108">
        <v>20</v>
      </c>
      <c r="F9" s="44">
        <v>14000</v>
      </c>
      <c r="G9" s="67" t="s">
        <v>177</v>
      </c>
      <c r="H9" s="67" t="s">
        <v>35</v>
      </c>
    </row>
    <row r="10" spans="2:8" ht="12.75">
      <c r="B10" s="43">
        <v>3</v>
      </c>
      <c r="C10" s="44" t="s">
        <v>179</v>
      </c>
      <c r="D10" s="108" t="s">
        <v>9</v>
      </c>
      <c r="E10" s="108">
        <v>2</v>
      </c>
      <c r="F10" s="44">
        <v>30000</v>
      </c>
      <c r="G10" s="67" t="s">
        <v>180</v>
      </c>
      <c r="H10" s="67" t="s">
        <v>35</v>
      </c>
    </row>
    <row r="11" spans="2:8" ht="12.75">
      <c r="B11" s="43">
        <v>4</v>
      </c>
      <c r="C11" s="44" t="s">
        <v>161</v>
      </c>
      <c r="D11" s="108" t="s">
        <v>9</v>
      </c>
      <c r="E11" s="108">
        <v>43</v>
      </c>
      <c r="F11" s="44">
        <v>30886</v>
      </c>
      <c r="G11" s="67" t="s">
        <v>148</v>
      </c>
      <c r="H11" s="67" t="s">
        <v>35</v>
      </c>
    </row>
    <row r="12" spans="2:8" ht="12.75">
      <c r="B12" s="43">
        <v>5</v>
      </c>
      <c r="C12" s="44" t="s">
        <v>181</v>
      </c>
      <c r="D12" s="108" t="s">
        <v>11</v>
      </c>
      <c r="E12" s="108">
        <v>15</v>
      </c>
      <c r="F12" s="44">
        <v>22500</v>
      </c>
      <c r="G12" s="67" t="s">
        <v>177</v>
      </c>
      <c r="H12" s="67" t="s">
        <v>35</v>
      </c>
    </row>
    <row r="13" spans="2:8" ht="12.75">
      <c r="B13" s="43">
        <v>6</v>
      </c>
      <c r="C13" s="44" t="s">
        <v>182</v>
      </c>
      <c r="D13" s="108" t="s">
        <v>8</v>
      </c>
      <c r="E13" s="108">
        <v>100</v>
      </c>
      <c r="F13" s="44">
        <v>80000</v>
      </c>
      <c r="G13" s="67" t="s">
        <v>177</v>
      </c>
      <c r="H13" s="67" t="s">
        <v>35</v>
      </c>
    </row>
    <row r="14" spans="2:8" ht="12.75">
      <c r="B14" s="43">
        <v>7</v>
      </c>
      <c r="C14" s="44" t="s">
        <v>183</v>
      </c>
      <c r="D14" s="108" t="s">
        <v>9</v>
      </c>
      <c r="E14" s="108">
        <v>1</v>
      </c>
      <c r="F14" s="44">
        <v>3500</v>
      </c>
      <c r="G14" s="67" t="s">
        <v>177</v>
      </c>
      <c r="H14" s="67" t="s">
        <v>35</v>
      </c>
    </row>
    <row r="15" spans="2:8" ht="12.75">
      <c r="B15" s="43">
        <v>8</v>
      </c>
      <c r="C15" s="44" t="s">
        <v>184</v>
      </c>
      <c r="D15" s="108" t="s">
        <v>9</v>
      </c>
      <c r="E15" s="108">
        <v>1</v>
      </c>
      <c r="F15" s="44">
        <v>2317</v>
      </c>
      <c r="G15" s="67" t="s">
        <v>155</v>
      </c>
      <c r="H15" s="67" t="s">
        <v>35</v>
      </c>
    </row>
    <row r="16" spans="2:8" ht="12.75">
      <c r="B16" s="43">
        <v>9</v>
      </c>
      <c r="C16" s="44" t="s">
        <v>162</v>
      </c>
      <c r="D16" s="108" t="s">
        <v>9</v>
      </c>
      <c r="E16" s="108">
        <v>9</v>
      </c>
      <c r="F16" s="44">
        <v>20853</v>
      </c>
      <c r="G16" s="67" t="s">
        <v>177</v>
      </c>
      <c r="H16" s="67" t="s">
        <v>35</v>
      </c>
    </row>
    <row r="17" spans="2:8" ht="12.75">
      <c r="B17" s="43">
        <v>11</v>
      </c>
      <c r="C17" s="109" t="s">
        <v>185</v>
      </c>
      <c r="D17" s="108" t="s">
        <v>9</v>
      </c>
      <c r="E17" s="108">
        <v>1</v>
      </c>
      <c r="F17" s="44">
        <v>50000</v>
      </c>
      <c r="G17" s="67" t="s">
        <v>177</v>
      </c>
      <c r="H17" s="67" t="s">
        <v>35</v>
      </c>
    </row>
    <row r="18" spans="2:8" ht="12.75">
      <c r="B18" s="43"/>
      <c r="C18" s="47" t="s">
        <v>22</v>
      </c>
      <c r="D18" s="111" t="s">
        <v>2</v>
      </c>
      <c r="E18" s="44"/>
      <c r="F18" s="31">
        <v>264056</v>
      </c>
      <c r="G18" s="26"/>
      <c r="H18" s="26"/>
    </row>
    <row r="19" spans="2:8" ht="12.75">
      <c r="B19" s="43"/>
      <c r="C19" s="44"/>
      <c r="D19" s="44"/>
      <c r="E19" s="44"/>
      <c r="F19" s="31"/>
      <c r="G19" s="26"/>
      <c r="H19" s="26"/>
    </row>
    <row r="20" spans="2:8" ht="12.75">
      <c r="B20" s="43"/>
      <c r="C20" s="110" t="s">
        <v>171</v>
      </c>
      <c r="D20" s="110" t="s">
        <v>2</v>
      </c>
      <c r="E20" s="44"/>
      <c r="F20" s="31">
        <v>210634</v>
      </c>
      <c r="G20" s="26"/>
      <c r="H20" s="26"/>
    </row>
    <row r="21" spans="2:8" ht="12.75">
      <c r="B21" s="43"/>
      <c r="C21" s="110" t="s">
        <v>50</v>
      </c>
      <c r="D21" s="110" t="s">
        <v>2</v>
      </c>
      <c r="E21" s="44"/>
      <c r="F21" s="177">
        <v>-6157.49</v>
      </c>
      <c r="G21" s="26"/>
      <c r="H21" s="26"/>
    </row>
    <row r="22" spans="2:8" ht="12.75">
      <c r="B22" s="43"/>
      <c r="C22" s="110" t="s">
        <v>186</v>
      </c>
      <c r="D22" s="110" t="s">
        <v>2</v>
      </c>
      <c r="E22" s="44"/>
      <c r="F22" s="177">
        <v>204476.51</v>
      </c>
      <c r="G22" s="26"/>
      <c r="H22" s="26"/>
    </row>
    <row r="23" spans="2:8" ht="12.75">
      <c r="B23" s="43"/>
      <c r="C23" s="178" t="s">
        <v>174</v>
      </c>
      <c r="D23" s="110" t="s">
        <v>7</v>
      </c>
      <c r="E23" s="44"/>
      <c r="F23" s="177">
        <v>20447.65</v>
      </c>
      <c r="G23" s="26"/>
      <c r="H23" s="26"/>
    </row>
    <row r="24" spans="2:8" ht="12.75">
      <c r="B24" s="108"/>
      <c r="C24" s="111" t="s">
        <v>187</v>
      </c>
      <c r="D24" s="111" t="s">
        <v>2</v>
      </c>
      <c r="E24" s="44"/>
      <c r="F24" s="31">
        <v>184028.86</v>
      </c>
      <c r="G24" s="26"/>
      <c r="H24" s="2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H24"/>
  <sheetViews>
    <sheetView workbookViewId="0" topLeftCell="A1">
      <selection activeCell="B8" sqref="B8:H24"/>
    </sheetView>
  </sheetViews>
  <sheetFormatPr defaultColWidth="9.00390625" defaultRowHeight="12.75"/>
  <cols>
    <col min="1" max="1" width="0.37109375" style="0" customWidth="1"/>
    <col min="2" max="2" width="3.375" style="0" customWidth="1"/>
    <col min="3" max="3" width="39.625" style="0" customWidth="1"/>
    <col min="4" max="4" width="6.00390625" style="0" customWidth="1"/>
    <col min="5" max="5" width="8.125" style="0" customWidth="1"/>
    <col min="6" max="6" width="11.25390625" style="0" customWidth="1"/>
    <col min="7" max="7" width="12.25390625" style="0" customWidth="1"/>
    <col min="8" max="8" width="13.25390625" style="0" customWidth="1"/>
  </cols>
  <sheetData>
    <row r="3" spans="3:5" ht="15">
      <c r="C3" s="39" t="s">
        <v>29</v>
      </c>
      <c r="D3" s="40"/>
      <c r="E3" s="40"/>
    </row>
    <row r="4" spans="3:5" ht="15">
      <c r="C4" s="40" t="s">
        <v>52</v>
      </c>
      <c r="D4" s="40"/>
      <c r="E4" s="40"/>
    </row>
    <row r="5" spans="3:7" ht="15">
      <c r="C5" s="39" t="s">
        <v>175</v>
      </c>
      <c r="D5" s="40"/>
      <c r="E5" s="40"/>
      <c r="G5" s="41"/>
    </row>
    <row r="6" ht="12.75">
      <c r="G6" s="41"/>
    </row>
    <row r="7" spans="1:8" ht="32.25" customHeight="1">
      <c r="A7" s="42"/>
      <c r="B7" s="115" t="s">
        <v>48</v>
      </c>
      <c r="C7" s="116" t="s">
        <v>1</v>
      </c>
      <c r="D7" s="66" t="s">
        <v>17</v>
      </c>
      <c r="E7" s="66" t="s">
        <v>10</v>
      </c>
      <c r="F7" s="66" t="s">
        <v>49</v>
      </c>
      <c r="G7" s="66" t="s">
        <v>32</v>
      </c>
      <c r="H7" s="66" t="s">
        <v>33</v>
      </c>
    </row>
    <row r="8" spans="2:8" ht="12.75">
      <c r="B8" s="43">
        <v>1</v>
      </c>
      <c r="C8" s="44" t="s">
        <v>188</v>
      </c>
      <c r="D8" s="108" t="s">
        <v>9</v>
      </c>
      <c r="E8" s="108">
        <v>1</v>
      </c>
      <c r="F8" s="44">
        <v>15000</v>
      </c>
      <c r="G8" s="67" t="s">
        <v>36</v>
      </c>
      <c r="H8" s="67" t="s">
        <v>35</v>
      </c>
    </row>
    <row r="9" spans="2:8" ht="12.75">
      <c r="B9" s="43">
        <v>2</v>
      </c>
      <c r="C9" s="44" t="s">
        <v>189</v>
      </c>
      <c r="D9" s="108" t="s">
        <v>8</v>
      </c>
      <c r="E9" s="117" t="s">
        <v>53</v>
      </c>
      <c r="F9" s="45" t="s">
        <v>190</v>
      </c>
      <c r="G9" s="67" t="s">
        <v>36</v>
      </c>
      <c r="H9" s="67" t="s">
        <v>35</v>
      </c>
    </row>
    <row r="10" spans="2:8" ht="12.75">
      <c r="B10" s="43">
        <v>3</v>
      </c>
      <c r="C10" s="44" t="s">
        <v>191</v>
      </c>
      <c r="D10" s="108" t="s">
        <v>8</v>
      </c>
      <c r="E10" s="117" t="s">
        <v>19</v>
      </c>
      <c r="F10" s="45" t="s">
        <v>192</v>
      </c>
      <c r="G10" s="67" t="s">
        <v>36</v>
      </c>
      <c r="H10" s="67" t="s">
        <v>35</v>
      </c>
    </row>
    <row r="11" spans="2:8" ht="12.75">
      <c r="B11" s="43">
        <v>4</v>
      </c>
      <c r="C11" s="44" t="s">
        <v>193</v>
      </c>
      <c r="D11" s="108" t="s">
        <v>9</v>
      </c>
      <c r="E11" s="117" t="s">
        <v>13</v>
      </c>
      <c r="F11" s="45" t="s">
        <v>194</v>
      </c>
      <c r="G11" s="67" t="s">
        <v>36</v>
      </c>
      <c r="H11" s="67" t="s">
        <v>35</v>
      </c>
    </row>
    <row r="12" spans="2:8" ht="12.75">
      <c r="B12" s="43">
        <v>5</v>
      </c>
      <c r="C12" s="44" t="s">
        <v>90</v>
      </c>
      <c r="D12" s="108" t="s">
        <v>9</v>
      </c>
      <c r="E12" s="117" t="s">
        <v>13</v>
      </c>
      <c r="F12" s="45" t="s">
        <v>195</v>
      </c>
      <c r="G12" s="67" t="s">
        <v>36</v>
      </c>
      <c r="H12" s="67" t="s">
        <v>35</v>
      </c>
    </row>
    <row r="13" spans="2:8" ht="12.75">
      <c r="B13" s="43">
        <v>6</v>
      </c>
      <c r="C13" s="44" t="s">
        <v>27</v>
      </c>
      <c r="D13" s="108" t="s">
        <v>9</v>
      </c>
      <c r="E13" s="117" t="s">
        <v>13</v>
      </c>
      <c r="F13" s="118">
        <v>15000</v>
      </c>
      <c r="G13" s="67" t="s">
        <v>47</v>
      </c>
      <c r="H13" s="67" t="s">
        <v>35</v>
      </c>
    </row>
    <row r="14" spans="2:8" ht="12.75">
      <c r="B14" s="43">
        <v>7</v>
      </c>
      <c r="C14" s="44" t="s">
        <v>196</v>
      </c>
      <c r="D14" s="108" t="s">
        <v>9</v>
      </c>
      <c r="E14" s="117" t="s">
        <v>197</v>
      </c>
      <c r="F14" s="45" t="s">
        <v>198</v>
      </c>
      <c r="G14" s="67" t="s">
        <v>37</v>
      </c>
      <c r="H14" s="67" t="s">
        <v>35</v>
      </c>
    </row>
    <row r="15" spans="2:8" ht="25.5">
      <c r="B15" s="43">
        <v>8</v>
      </c>
      <c r="C15" s="44" t="s">
        <v>199</v>
      </c>
      <c r="D15" s="108" t="s">
        <v>9</v>
      </c>
      <c r="E15" s="117" t="s">
        <v>13</v>
      </c>
      <c r="F15" s="119" t="s">
        <v>194</v>
      </c>
      <c r="G15" s="67" t="s">
        <v>36</v>
      </c>
      <c r="H15" s="67" t="s">
        <v>35</v>
      </c>
    </row>
    <row r="16" spans="2:8" ht="12.75">
      <c r="B16" s="43"/>
      <c r="C16" s="44"/>
      <c r="D16" s="108"/>
      <c r="E16" s="117"/>
      <c r="F16" s="45"/>
      <c r="G16" s="67"/>
      <c r="H16" s="67"/>
    </row>
    <row r="17" spans="2:8" ht="12.75">
      <c r="B17" s="44"/>
      <c r="C17" s="47" t="s">
        <v>22</v>
      </c>
      <c r="D17" s="111" t="s">
        <v>2</v>
      </c>
      <c r="E17" s="44"/>
      <c r="F17" s="31">
        <v>82008</v>
      </c>
      <c r="G17" s="26"/>
      <c r="H17" s="26"/>
    </row>
    <row r="18" spans="2:8" ht="12.75">
      <c r="B18" s="44"/>
      <c r="C18" s="47"/>
      <c r="D18" s="111"/>
      <c r="E18" s="44"/>
      <c r="F18" s="31"/>
      <c r="G18" s="26"/>
      <c r="H18" s="26"/>
    </row>
    <row r="19" spans="2:8" ht="12.75">
      <c r="B19" s="44"/>
      <c r="C19" s="44"/>
      <c r="D19" s="44"/>
      <c r="E19" s="44"/>
      <c r="F19" s="44"/>
      <c r="G19" s="26"/>
      <c r="H19" s="26"/>
    </row>
    <row r="20" spans="2:8" ht="12.75">
      <c r="B20" s="44"/>
      <c r="C20" s="110" t="s">
        <v>171</v>
      </c>
      <c r="D20" s="110" t="s">
        <v>2</v>
      </c>
      <c r="E20" s="44"/>
      <c r="F20" s="97">
        <v>78584.51</v>
      </c>
      <c r="G20" s="26"/>
      <c r="H20" s="26"/>
    </row>
    <row r="21" spans="2:8" ht="12.75">
      <c r="B21" s="44"/>
      <c r="C21" s="110" t="s">
        <v>200</v>
      </c>
      <c r="D21" s="110" t="s">
        <v>2</v>
      </c>
      <c r="E21" s="44"/>
      <c r="F21" s="92">
        <v>3648.03</v>
      </c>
      <c r="G21" s="26"/>
      <c r="H21" s="26"/>
    </row>
    <row r="22" spans="2:8" ht="12.75">
      <c r="B22" s="44"/>
      <c r="C22" s="110" t="s">
        <v>201</v>
      </c>
      <c r="D22" s="110" t="s">
        <v>7</v>
      </c>
      <c r="E22" s="44"/>
      <c r="F22" s="92">
        <v>74936.48</v>
      </c>
      <c r="G22" s="26"/>
      <c r="H22" s="26"/>
    </row>
    <row r="23" spans="2:8" ht="12.75">
      <c r="B23" s="44"/>
      <c r="C23" s="110" t="s">
        <v>202</v>
      </c>
      <c r="D23" s="110" t="s">
        <v>7</v>
      </c>
      <c r="E23" s="44"/>
      <c r="F23" s="92">
        <v>7493.48</v>
      </c>
      <c r="G23" s="26"/>
      <c r="H23" s="26"/>
    </row>
    <row r="24" spans="2:8" ht="25.5">
      <c r="B24" s="44"/>
      <c r="C24" s="111" t="s">
        <v>187</v>
      </c>
      <c r="D24" s="111" t="s">
        <v>2</v>
      </c>
      <c r="E24" s="44"/>
      <c r="F24" s="31">
        <v>67443</v>
      </c>
      <c r="G24" s="26"/>
      <c r="H24" s="2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3">
      <selection activeCell="C35" sqref="C35"/>
    </sheetView>
  </sheetViews>
  <sheetFormatPr defaultColWidth="9.00390625" defaultRowHeight="12.75"/>
  <cols>
    <col min="1" max="1" width="4.75390625" style="4" customWidth="1"/>
    <col min="2" max="2" width="43.375" style="5" customWidth="1"/>
    <col min="3" max="3" width="6.75390625" style="4" customWidth="1"/>
    <col min="4" max="4" width="7.125" style="4" customWidth="1"/>
    <col min="5" max="5" width="11.625" style="0" customWidth="1"/>
    <col min="6" max="6" width="10.25390625" style="0" customWidth="1"/>
    <col min="7" max="7" width="10.875" style="0" customWidth="1"/>
  </cols>
  <sheetData>
    <row r="3" spans="1:5" ht="12.75">
      <c r="A3" s="174" t="s">
        <v>40</v>
      </c>
      <c r="B3" s="174"/>
      <c r="C3" s="174"/>
      <c r="D3" s="174"/>
      <c r="E3" s="167"/>
    </row>
    <row r="4" spans="1:5" ht="12.75">
      <c r="A4" s="174" t="s">
        <v>24</v>
      </c>
      <c r="B4" s="174"/>
      <c r="C4" s="174"/>
      <c r="D4" s="174"/>
      <c r="E4" s="167"/>
    </row>
    <row r="5" spans="1:5" ht="12.75" customHeight="1">
      <c r="A5" s="174" t="s">
        <v>112</v>
      </c>
      <c r="B5" s="174"/>
      <c r="C5" s="174"/>
      <c r="D5" s="174"/>
      <c r="E5" s="167" t="s">
        <v>23</v>
      </c>
    </row>
    <row r="6" spans="1:4" ht="12.75">
      <c r="A6" s="1"/>
      <c r="B6" s="7"/>
      <c r="C6" s="1"/>
      <c r="D6" s="1"/>
    </row>
    <row r="7" spans="1:7" ht="33.75">
      <c r="A7" s="66" t="s">
        <v>48</v>
      </c>
      <c r="B7" s="116" t="s">
        <v>1</v>
      </c>
      <c r="C7" s="66" t="s">
        <v>17</v>
      </c>
      <c r="D7" s="66" t="s">
        <v>10</v>
      </c>
      <c r="E7" s="66" t="s">
        <v>49</v>
      </c>
      <c r="F7" s="66" t="s">
        <v>32</v>
      </c>
      <c r="G7" s="66" t="s">
        <v>33</v>
      </c>
    </row>
    <row r="8" spans="1:7" ht="12.75">
      <c r="A8" s="8">
        <v>1</v>
      </c>
      <c r="B8" s="29" t="s">
        <v>203</v>
      </c>
      <c r="C8" s="25" t="s">
        <v>9</v>
      </c>
      <c r="D8" s="25">
        <v>6</v>
      </c>
      <c r="E8" s="120">
        <v>120000</v>
      </c>
      <c r="F8" s="121" t="s">
        <v>37</v>
      </c>
      <c r="G8" s="121" t="s">
        <v>35</v>
      </c>
    </row>
    <row r="9" spans="1:7" ht="12.75">
      <c r="A9" s="8">
        <v>2</v>
      </c>
      <c r="B9" s="48" t="s">
        <v>88</v>
      </c>
      <c r="C9" s="11" t="s">
        <v>9</v>
      </c>
      <c r="D9" s="11">
        <v>6</v>
      </c>
      <c r="E9" s="122">
        <v>25000</v>
      </c>
      <c r="F9" s="121" t="s">
        <v>36</v>
      </c>
      <c r="G9" s="121" t="s">
        <v>35</v>
      </c>
    </row>
    <row r="10" spans="1:7" ht="12.75">
      <c r="A10" s="8">
        <v>3</v>
      </c>
      <c r="B10" s="48" t="s">
        <v>90</v>
      </c>
      <c r="C10" s="11" t="s">
        <v>9</v>
      </c>
      <c r="D10" s="11">
        <v>6</v>
      </c>
      <c r="E10" s="122">
        <v>5088</v>
      </c>
      <c r="F10" s="121" t="s">
        <v>36</v>
      </c>
      <c r="G10" s="121" t="s">
        <v>35</v>
      </c>
    </row>
    <row r="11" spans="1:7" ht="12.75">
      <c r="A11" s="8">
        <v>4</v>
      </c>
      <c r="B11" s="48" t="s">
        <v>204</v>
      </c>
      <c r="C11" s="11" t="s">
        <v>9</v>
      </c>
      <c r="D11" s="11">
        <v>1</v>
      </c>
      <c r="E11" s="122">
        <v>10000</v>
      </c>
      <c r="F11" s="121" t="s">
        <v>36</v>
      </c>
      <c r="G11" s="121" t="s">
        <v>35</v>
      </c>
    </row>
    <row r="12" spans="1:7" ht="12.75">
      <c r="A12" s="8">
        <v>5</v>
      </c>
      <c r="B12" s="17" t="s">
        <v>205</v>
      </c>
      <c r="C12" s="11" t="s">
        <v>9</v>
      </c>
      <c r="D12" s="34">
        <v>1</v>
      </c>
      <c r="E12" s="122">
        <v>100000</v>
      </c>
      <c r="F12" s="121" t="s">
        <v>36</v>
      </c>
      <c r="G12" s="121" t="s">
        <v>35</v>
      </c>
    </row>
    <row r="13" spans="1:7" ht="12.75">
      <c r="A13" s="8">
        <v>6</v>
      </c>
      <c r="B13" s="17" t="s">
        <v>206</v>
      </c>
      <c r="C13" s="11" t="s">
        <v>9</v>
      </c>
      <c r="D13" s="34">
        <v>2</v>
      </c>
      <c r="E13" s="122">
        <v>36000</v>
      </c>
      <c r="F13" s="121" t="s">
        <v>36</v>
      </c>
      <c r="G13" s="121" t="s">
        <v>35</v>
      </c>
    </row>
    <row r="14" spans="1:7" ht="12.75">
      <c r="A14" s="8">
        <v>7</v>
      </c>
      <c r="B14" s="17" t="s">
        <v>207</v>
      </c>
      <c r="C14" s="11" t="s">
        <v>9</v>
      </c>
      <c r="D14" s="34">
        <v>15</v>
      </c>
      <c r="E14" s="122">
        <v>16500</v>
      </c>
      <c r="F14" s="121" t="s">
        <v>36</v>
      </c>
      <c r="G14" s="121" t="s">
        <v>35</v>
      </c>
    </row>
    <row r="15" spans="1:7" ht="12.75">
      <c r="A15" s="8">
        <v>8</v>
      </c>
      <c r="B15" s="49" t="s">
        <v>208</v>
      </c>
      <c r="C15" s="46" t="s">
        <v>8</v>
      </c>
      <c r="D15" s="46">
        <v>20</v>
      </c>
      <c r="E15" s="122">
        <v>16000</v>
      </c>
      <c r="F15" s="121" t="s">
        <v>36</v>
      </c>
      <c r="G15" s="121" t="s">
        <v>35</v>
      </c>
    </row>
    <row r="16" spans="1:7" ht="12.75">
      <c r="A16" s="8">
        <v>9</v>
      </c>
      <c r="B16" s="48" t="s">
        <v>157</v>
      </c>
      <c r="C16" s="11" t="s">
        <v>9</v>
      </c>
      <c r="D16" s="11">
        <v>45</v>
      </c>
      <c r="E16" s="122">
        <v>10600</v>
      </c>
      <c r="F16" s="121" t="s">
        <v>36</v>
      </c>
      <c r="G16" s="121" t="s">
        <v>35</v>
      </c>
    </row>
    <row r="17" spans="1:7" ht="12.75">
      <c r="A17" s="8">
        <v>10</v>
      </c>
      <c r="B17" s="123" t="s">
        <v>209</v>
      </c>
      <c r="C17" s="11" t="s">
        <v>9</v>
      </c>
      <c r="D17" s="11">
        <v>4</v>
      </c>
      <c r="E17" s="122">
        <f>D17*2600</f>
        <v>10400</v>
      </c>
      <c r="F17" s="121" t="s">
        <v>36</v>
      </c>
      <c r="G17" s="121" t="s">
        <v>35</v>
      </c>
    </row>
    <row r="18" spans="1:7" ht="12.75">
      <c r="A18" s="8">
        <v>11</v>
      </c>
      <c r="B18" s="48" t="s">
        <v>210</v>
      </c>
      <c r="C18" s="11" t="s">
        <v>9</v>
      </c>
      <c r="D18" s="11">
        <v>4</v>
      </c>
      <c r="E18" s="122">
        <v>6410</v>
      </c>
      <c r="F18" s="121" t="s">
        <v>155</v>
      </c>
      <c r="G18" s="121" t="s">
        <v>35</v>
      </c>
    </row>
    <row r="19" spans="1:7" ht="12.75">
      <c r="A19" s="8">
        <v>12</v>
      </c>
      <c r="B19" s="48" t="s">
        <v>211</v>
      </c>
      <c r="C19" s="11" t="s">
        <v>8</v>
      </c>
      <c r="D19" s="11">
        <v>2.5</v>
      </c>
      <c r="E19" s="122">
        <v>2099</v>
      </c>
      <c r="F19" s="121" t="s">
        <v>155</v>
      </c>
      <c r="G19" s="121" t="s">
        <v>35</v>
      </c>
    </row>
    <row r="20" spans="1:7" ht="12.75">
      <c r="A20" s="8">
        <v>13</v>
      </c>
      <c r="B20" s="17" t="s">
        <v>166</v>
      </c>
      <c r="C20" s="11" t="s">
        <v>9</v>
      </c>
      <c r="D20" s="11">
        <v>6</v>
      </c>
      <c r="E20" s="122">
        <v>3870</v>
      </c>
      <c r="F20" s="121" t="s">
        <v>36</v>
      </c>
      <c r="G20" s="121" t="s">
        <v>35</v>
      </c>
    </row>
    <row r="21" spans="1:7" ht="12.75">
      <c r="A21" s="8">
        <v>14</v>
      </c>
      <c r="B21" s="36" t="s">
        <v>212</v>
      </c>
      <c r="C21" s="37" t="s">
        <v>9</v>
      </c>
      <c r="D21" s="37">
        <v>3</v>
      </c>
      <c r="E21" s="124">
        <v>1950</v>
      </c>
      <c r="F21" s="121" t="s">
        <v>36</v>
      </c>
      <c r="G21" s="121" t="s">
        <v>35</v>
      </c>
    </row>
    <row r="22" spans="1:7" ht="12.75">
      <c r="A22" s="8">
        <v>15</v>
      </c>
      <c r="B22" s="36" t="s">
        <v>213</v>
      </c>
      <c r="C22" s="37" t="s">
        <v>9</v>
      </c>
      <c r="D22" s="37">
        <v>9</v>
      </c>
      <c r="E22" s="124">
        <v>25650</v>
      </c>
      <c r="F22" s="121" t="s">
        <v>37</v>
      </c>
      <c r="G22" s="121" t="s">
        <v>35</v>
      </c>
    </row>
    <row r="23" spans="1:7" ht="12.75">
      <c r="A23" s="8">
        <v>16</v>
      </c>
      <c r="B23" s="36" t="s">
        <v>168</v>
      </c>
      <c r="C23" s="37" t="s">
        <v>9</v>
      </c>
      <c r="D23" s="37">
        <v>19</v>
      </c>
      <c r="E23" s="124">
        <v>110000</v>
      </c>
      <c r="F23" s="121" t="s">
        <v>37</v>
      </c>
      <c r="G23" s="121" t="s">
        <v>35</v>
      </c>
    </row>
    <row r="24" spans="1:7" ht="12.75">
      <c r="A24" s="8">
        <v>17</v>
      </c>
      <c r="B24" s="36" t="s">
        <v>214</v>
      </c>
      <c r="C24" s="37" t="s">
        <v>9</v>
      </c>
      <c r="D24" s="37">
        <v>5</v>
      </c>
      <c r="E24" s="124">
        <v>10450</v>
      </c>
      <c r="F24" s="121" t="s">
        <v>36</v>
      </c>
      <c r="G24" s="121" t="s">
        <v>35</v>
      </c>
    </row>
    <row r="25" spans="1:7" ht="12.75">
      <c r="A25" s="8">
        <v>18</v>
      </c>
      <c r="B25" s="36" t="s">
        <v>215</v>
      </c>
      <c r="C25" s="37" t="s">
        <v>9</v>
      </c>
      <c r="D25" s="37">
        <v>3</v>
      </c>
      <c r="E25" s="124">
        <v>7200</v>
      </c>
      <c r="F25" s="121" t="s">
        <v>36</v>
      </c>
      <c r="G25" s="121" t="s">
        <v>35</v>
      </c>
    </row>
    <row r="26" spans="1:7" ht="12.75">
      <c r="A26" s="8">
        <v>19</v>
      </c>
      <c r="B26" s="36" t="s">
        <v>216</v>
      </c>
      <c r="C26" s="37" t="s">
        <v>11</v>
      </c>
      <c r="D26" s="37">
        <v>20</v>
      </c>
      <c r="E26" s="124">
        <v>6000</v>
      </c>
      <c r="F26" s="121" t="s">
        <v>36</v>
      </c>
      <c r="G26" s="121" t="s">
        <v>35</v>
      </c>
    </row>
    <row r="27" spans="1:7" ht="12.75">
      <c r="A27" s="8">
        <v>20</v>
      </c>
      <c r="B27" s="36" t="s">
        <v>217</v>
      </c>
      <c r="C27" s="37" t="s">
        <v>8</v>
      </c>
      <c r="D27" s="37">
        <v>50</v>
      </c>
      <c r="E27" s="124">
        <v>37500</v>
      </c>
      <c r="F27" s="121" t="s">
        <v>36</v>
      </c>
      <c r="G27" s="121" t="s">
        <v>35</v>
      </c>
    </row>
    <row r="28" spans="1:7" ht="12.75">
      <c r="A28" s="8">
        <v>21</v>
      </c>
      <c r="B28" s="36" t="s">
        <v>218</v>
      </c>
      <c r="C28" s="37" t="s">
        <v>8</v>
      </c>
      <c r="D28" s="37">
        <v>140</v>
      </c>
      <c r="E28" s="124">
        <v>52398</v>
      </c>
      <c r="F28" s="121" t="s">
        <v>36</v>
      </c>
      <c r="G28" s="121" t="s">
        <v>35</v>
      </c>
    </row>
    <row r="29" spans="1:7" ht="12.75">
      <c r="A29" s="8">
        <v>18</v>
      </c>
      <c r="B29" s="36"/>
      <c r="C29" s="37"/>
      <c r="D29" s="37"/>
      <c r="E29" s="124"/>
      <c r="F29" s="121"/>
      <c r="G29" s="121"/>
    </row>
    <row r="30" spans="1:7" ht="12.75">
      <c r="A30" s="12"/>
      <c r="B30" s="18" t="s">
        <v>15</v>
      </c>
      <c r="C30" s="46" t="s">
        <v>7</v>
      </c>
      <c r="D30" s="46"/>
      <c r="E30" s="125">
        <f>SUM(E8:E28)</f>
        <v>613115</v>
      </c>
      <c r="F30" s="121"/>
      <c r="G30" s="121"/>
    </row>
    <row r="31" spans="1:7" ht="12.75">
      <c r="A31" s="12"/>
      <c r="B31" s="18"/>
      <c r="C31" s="14"/>
      <c r="D31" s="14"/>
      <c r="E31" s="26"/>
      <c r="F31" s="121"/>
      <c r="G31" s="121"/>
    </row>
    <row r="32" spans="1:7" ht="12.75">
      <c r="A32" s="12"/>
      <c r="B32" s="123" t="s">
        <v>39</v>
      </c>
      <c r="C32" s="8" t="s">
        <v>2</v>
      </c>
      <c r="D32" s="14"/>
      <c r="E32" s="126">
        <v>517140.76</v>
      </c>
      <c r="F32" s="121"/>
      <c r="G32" s="121"/>
    </row>
    <row r="33" spans="1:7" ht="12.75">
      <c r="A33" s="12"/>
      <c r="B33" s="72" t="s">
        <v>56</v>
      </c>
      <c r="C33" s="9" t="s">
        <v>2</v>
      </c>
      <c r="D33" s="14"/>
      <c r="E33" s="127">
        <v>164098.46</v>
      </c>
      <c r="F33" s="121"/>
      <c r="G33" s="121"/>
    </row>
    <row r="34" spans="1:7" ht="12.75">
      <c r="A34" s="12"/>
      <c r="B34" s="72" t="s">
        <v>219</v>
      </c>
      <c r="C34" s="9" t="s">
        <v>2</v>
      </c>
      <c r="D34" s="14"/>
      <c r="E34" s="127">
        <v>681239.22</v>
      </c>
      <c r="F34" s="121"/>
      <c r="G34" s="121"/>
    </row>
    <row r="35" spans="1:7" ht="12.75">
      <c r="A35" s="12"/>
      <c r="B35" s="72" t="s">
        <v>174</v>
      </c>
      <c r="C35" s="9" t="s">
        <v>2</v>
      </c>
      <c r="D35" s="14"/>
      <c r="E35" s="127">
        <v>68123.92</v>
      </c>
      <c r="F35" s="121"/>
      <c r="G35" s="121"/>
    </row>
    <row r="36" spans="1:7" ht="12.75">
      <c r="A36" s="15"/>
      <c r="B36" s="19" t="s">
        <v>57</v>
      </c>
      <c r="C36" s="10" t="s">
        <v>7</v>
      </c>
      <c r="D36" s="128"/>
      <c r="E36" s="31">
        <v>613115.3</v>
      </c>
      <c r="F36" s="121"/>
      <c r="G36" s="121"/>
    </row>
  </sheetData>
  <mergeCells count="3">
    <mergeCell ref="A3:E3"/>
    <mergeCell ref="A4:E4"/>
    <mergeCell ref="A5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2012-11-01T13:14:40Z</cp:lastPrinted>
  <dcterms:created xsi:type="dcterms:W3CDTF">2005-04-25T04:58:45Z</dcterms:created>
  <dcterms:modified xsi:type="dcterms:W3CDTF">2014-05-07T10:12:08Z</dcterms:modified>
  <cp:category/>
  <cp:version/>
  <cp:contentType/>
  <cp:contentStatus/>
</cp:coreProperties>
</file>