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795" tabRatio="919" firstSheet="2" activeTab="12"/>
  </bookViews>
  <sheets>
    <sheet name="К.Маркса, 2" sheetId="1" r:id="rId1"/>
    <sheet name="К.Маркса,6" sheetId="2" r:id="rId2"/>
    <sheet name="К.Маркса,8" sheetId="3" r:id="rId3"/>
    <sheet name="К.Маркса,10" sheetId="4" r:id="rId4"/>
    <sheet name="К.Маркса, 14" sheetId="5" r:id="rId5"/>
    <sheet name="К.Маркса,16" sheetId="6" r:id="rId6"/>
    <sheet name="К.Маркса,18" sheetId="7" r:id="rId7"/>
    <sheet name="К.Маркса,20" sheetId="8" r:id="rId8"/>
    <sheet name="Кошевого, 13" sheetId="9" r:id="rId9"/>
    <sheet name="Кошевого,15" sheetId="10" r:id="rId10"/>
    <sheet name="Клшевого,17" sheetId="11" r:id="rId11"/>
    <sheet name="Кошевого,19" sheetId="12" r:id="rId12"/>
    <sheet name="Мира,27" sheetId="13" r:id="rId13"/>
  </sheets>
  <definedNames/>
  <calcPr fullCalcOnLoad="1"/>
</workbook>
</file>

<file path=xl/sharedStrings.xml><?xml version="1.0" encoding="utf-8"?>
<sst xmlns="http://schemas.openxmlformats.org/spreadsheetml/2006/main" count="1070" uniqueCount="221">
  <si>
    <t>ВСЕГО по ТР:</t>
  </si>
  <si>
    <t>по текущему ремонту жилого дома №2 по ул.К.Маркса</t>
  </si>
  <si>
    <t>№п/п</t>
  </si>
  <si>
    <t>Наименование работ</t>
  </si>
  <si>
    <t>Ед.  изм.</t>
  </si>
  <si>
    <t>Физ-кий объем</t>
  </si>
  <si>
    <t>шт</t>
  </si>
  <si>
    <t>мп</t>
  </si>
  <si>
    <t>Всего по ТР:</t>
  </si>
  <si>
    <t>руб</t>
  </si>
  <si>
    <t>по текущему ремонту жилого дома №6 по ул.К.Маркса</t>
  </si>
  <si>
    <t>№ п/п</t>
  </si>
  <si>
    <t>м2</t>
  </si>
  <si>
    <t>Замена ограничителя скорости (ШКИВ)</t>
  </si>
  <si>
    <t>по текущему ремонту жилого дома №8 по ул.К.Маркса</t>
  </si>
  <si>
    <t>по текущему ремонту жилого дома №14 по ул.К.Маркса</t>
  </si>
  <si>
    <t>20</t>
  </si>
  <si>
    <t>1</t>
  </si>
  <si>
    <t>Установка датчиков движения</t>
  </si>
  <si>
    <t>по текущему ремонту жилого дома №15 по ул.Кошевого</t>
  </si>
  <si>
    <t>по текущему ремонту жилого дома №17 по ул.Кошевого</t>
  </si>
  <si>
    <t>по текущему ремонту жилого дома №19 по ул.Кошевого</t>
  </si>
  <si>
    <t>Замена вентиля ХВС ду=25</t>
  </si>
  <si>
    <t>2</t>
  </si>
  <si>
    <t>6</t>
  </si>
  <si>
    <t>Всего по ТР</t>
  </si>
  <si>
    <t>ПО ТЕКУЩЕМУ РЕМОНТУ ЖИЛОГО ДОМА № 27 ПО УЛ. МИРА</t>
  </si>
  <si>
    <t>ПРОЕКТ ПЛАНА</t>
  </si>
  <si>
    <t>№ п\п</t>
  </si>
  <si>
    <t>Ед. изм.</t>
  </si>
  <si>
    <t>Плановая стоимость</t>
  </si>
  <si>
    <t>Срок исполнения</t>
  </si>
  <si>
    <t>Гарантийный срок</t>
  </si>
  <si>
    <t>Замена ливневой канализации в м/камере</t>
  </si>
  <si>
    <t>2-й квартал</t>
  </si>
  <si>
    <t>2 года</t>
  </si>
  <si>
    <t>Ремонт изоляции трубопровода ГВС</t>
  </si>
  <si>
    <t>3-й квартал</t>
  </si>
  <si>
    <t>Замена вентиля отопления ду=20</t>
  </si>
  <si>
    <t>Замена вентиля ГВС ду=32</t>
  </si>
  <si>
    <t>Замена вентиля ГВС ду=15 (сбросники)</t>
  </si>
  <si>
    <t>Замена трубопровода ХВС ду=89</t>
  </si>
  <si>
    <t>Замена ХБК в техподполье</t>
  </si>
  <si>
    <t>4-й квартал</t>
  </si>
  <si>
    <t>Ремонт этажных щитков под. 1 - 4</t>
  </si>
  <si>
    <t>Ремонт кровли машинного помещения под. 12</t>
  </si>
  <si>
    <t>Ремонт крыльца  под. 2</t>
  </si>
  <si>
    <t>Установка дефлектора</t>
  </si>
  <si>
    <t>Плановая сумма на ТР в 2013 г. по дому</t>
  </si>
  <si>
    <t>Остаток средств по ТР 2012год</t>
  </si>
  <si>
    <t>Итого плановая сумма на ТР в 2013 году</t>
  </si>
  <si>
    <t>на 2013 год</t>
  </si>
  <si>
    <t>Плановая стоимость  руб.</t>
  </si>
  <si>
    <t>Замена вентиля системы отопления ду=15 (сбросник)</t>
  </si>
  <si>
    <t>Замена вентиля системы отопления ду=20</t>
  </si>
  <si>
    <t>Замена вентиля ХВС ду=32</t>
  </si>
  <si>
    <t xml:space="preserve">Замена ХБК в техподполье </t>
  </si>
  <si>
    <t>Ремонт этажных щитков под. 1, 2</t>
  </si>
  <si>
    <t>Ремонт м/панельных швов кв. 58</t>
  </si>
  <si>
    <t>Замена каната ведущего ШКИВ (в сборе)</t>
  </si>
  <si>
    <t>1-й квартал</t>
  </si>
  <si>
    <t>Ремонт полов</t>
  </si>
  <si>
    <t>Ремонт м/панельных швов под. 2</t>
  </si>
  <si>
    <t>Ремонт м/панельных швов кв. 59</t>
  </si>
  <si>
    <t>Плановая сумма на ТР в 2013 по дому</t>
  </si>
  <si>
    <t>Долг населения  по ТР  в 2012 году</t>
  </si>
  <si>
    <t>ИТОГО плановая сумма на ТР в 2013 году</t>
  </si>
  <si>
    <t>Замена задвижки системы отопления ду=50</t>
  </si>
  <si>
    <t>Замена ХБК в техподполье под. 3, 4</t>
  </si>
  <si>
    <t>Ремонт кровли (кв.34, 68)</t>
  </si>
  <si>
    <t>Ремонт этажных щитков под. 2</t>
  </si>
  <si>
    <t>Замена бункера под. 1</t>
  </si>
  <si>
    <t>Ремонт м/панельных швов</t>
  </si>
  <si>
    <t>Ремонт стеновой панели кв. 63</t>
  </si>
  <si>
    <t>Утепление стеновой панели кв. 107</t>
  </si>
  <si>
    <t>Ремонт кровли козырька балкона кв. 69</t>
  </si>
  <si>
    <t>Установка м/столбиков на газоне</t>
  </si>
  <si>
    <t>Ремонт оконных откосов под. 2</t>
  </si>
  <si>
    <t>Установка дефлектора под. 3</t>
  </si>
  <si>
    <t>Установка деталей на козырьке входа в под.2</t>
  </si>
  <si>
    <t>Ремонт кровли машинного помещения под. 3</t>
  </si>
  <si>
    <t>Остаток средств по ТР  в 2012 году</t>
  </si>
  <si>
    <t>Замена вентиля ГВС ду=25 под. 5</t>
  </si>
  <si>
    <t>Замена вентиля ГВС ду=20</t>
  </si>
  <si>
    <t xml:space="preserve">Замена вентиля ГВС ду=15 </t>
  </si>
  <si>
    <t xml:space="preserve">Замена вентиля ГВС ду=25 </t>
  </si>
  <si>
    <t>Замена вентиля ГВС ду=15 (сбросник)</t>
  </si>
  <si>
    <t>Замена ХБК в техподполье под. 1, 2, 3</t>
  </si>
  <si>
    <t>Ремонт кухонного стояка ХБК</t>
  </si>
  <si>
    <t>Ремонт этажных щитков под. 3</t>
  </si>
  <si>
    <t>Установить датчики движения под.3</t>
  </si>
  <si>
    <t>Замена бункера под. 2, 3</t>
  </si>
  <si>
    <t>Установка светильника и датчика движения под. 5 (в тамбуре)</t>
  </si>
  <si>
    <t>Ремонт площадки входа в под. 5</t>
  </si>
  <si>
    <t>по текущему ремонту жилого дома № 10 по ул.К.Маркса</t>
  </si>
  <si>
    <t>Замена вентиля ГВС ду=25</t>
  </si>
  <si>
    <t>Замена вентиля ду=15 (сбросник)</t>
  </si>
  <si>
    <t>Замена трубопровода ГВС ду=57</t>
  </si>
  <si>
    <t>Установка решеток на чердачные продухи</t>
  </si>
  <si>
    <t>Ремонт этажных щитков</t>
  </si>
  <si>
    <t xml:space="preserve">Установка дефлектора </t>
  </si>
  <si>
    <t>Ремонт отмостки</t>
  </si>
  <si>
    <t>Установка урны</t>
  </si>
  <si>
    <t>Установка решеток на подвальные продухи</t>
  </si>
  <si>
    <t>Замена трубопровода системы отопления в м\камере под. 3</t>
  </si>
  <si>
    <t>Установка противопожарной двери выхода на кровлю под. 5</t>
  </si>
  <si>
    <t>Изоляция трубопровода в техподполье</t>
  </si>
  <si>
    <t>Замена крана шарового ХВС ду=32 под.3 в техподполье</t>
  </si>
  <si>
    <t>Замена трубопровода ХВС ду=80</t>
  </si>
  <si>
    <t>Замена вентиля ГВС ду=25, под.3 в техподполье</t>
  </si>
  <si>
    <t>Замена ливневой канализации в м\камере под.2</t>
  </si>
  <si>
    <t>Замена задвижки системы отопления ду=50 под.6</t>
  </si>
  <si>
    <t>Ремонт трубопровода ХВС ду=32</t>
  </si>
  <si>
    <t xml:space="preserve"> мп</t>
  </si>
  <si>
    <t>Ремонт этажных щитков под.1-6</t>
  </si>
  <si>
    <t>Ремонт кровли под. 4</t>
  </si>
  <si>
    <t>Ремонт м/панельных швов под. 1, эт. 9</t>
  </si>
  <si>
    <t>Замена бункера под. 1, 2</t>
  </si>
  <si>
    <t>Ремонт кожуха клапана м/провода</t>
  </si>
  <si>
    <t>Установка дефлекторов</t>
  </si>
  <si>
    <t>Экспертиза лифтов</t>
  </si>
  <si>
    <t>Ремонт подъезда № 6</t>
  </si>
  <si>
    <t>Утепление ст. панели кв. 211</t>
  </si>
  <si>
    <t>Ремонт зонтов над вентканалами</t>
  </si>
  <si>
    <t xml:space="preserve">Замена эл. счетчика 196 </t>
  </si>
  <si>
    <t>Долг населения по ТР за выполненные работы в 2012 году</t>
  </si>
  <si>
    <r>
      <t xml:space="preserve">ПО ТЕКУЩЕМУ РЕМОНТУ ЖИЛОГО ДОМА </t>
    </r>
    <r>
      <rPr>
        <b/>
        <u val="single"/>
        <sz val="10"/>
        <rFont val="Arial Cyr"/>
        <family val="0"/>
      </rPr>
      <t>№ 16</t>
    </r>
    <r>
      <rPr>
        <b/>
        <sz val="10"/>
        <rFont val="Arial Cyr"/>
        <family val="0"/>
      </rPr>
      <t xml:space="preserve"> ПО УЛ, К. МАРКСА</t>
    </r>
  </si>
  <si>
    <t>НА 2013 ГОД</t>
  </si>
  <si>
    <t>Ремонт ливневой канализации под. 2, эт. 2</t>
  </si>
  <si>
    <t>Замена крана шарового системы отопления ду=15 под.3</t>
  </si>
  <si>
    <t>Замена крана шарового системы отопления ду=20 под.3</t>
  </si>
  <si>
    <t>Замена крана шарового системы отопления ду=15 под.1</t>
  </si>
  <si>
    <t>Замена ливневой канализации под. 2</t>
  </si>
  <si>
    <t>4</t>
  </si>
  <si>
    <t xml:space="preserve">Ремон кровли </t>
  </si>
  <si>
    <t>40</t>
  </si>
  <si>
    <t>Установка датчиков движения под. 1, 2, 3</t>
  </si>
  <si>
    <t>15</t>
  </si>
  <si>
    <t>Ремонт штукатурки вентканала (кв. 30)</t>
  </si>
  <si>
    <t>Установка и крепление зонтов на вентканалах</t>
  </si>
  <si>
    <t>3</t>
  </si>
  <si>
    <t>по текущему ремонту жилого дома № 18 по ул.К.Маркса</t>
  </si>
  <si>
    <t>Замена ограничителя скорости пассажирского лифта</t>
  </si>
  <si>
    <t>Косметический ремонт под.1</t>
  </si>
  <si>
    <t>Ремонт пола</t>
  </si>
  <si>
    <t>Ремонт козырьков (оцинковка)</t>
  </si>
  <si>
    <t>по текущему ремонту жилого дома №20 по ул.К.Маркса</t>
  </si>
  <si>
    <t>Ремонт изоляции трубопровода под. 1-5</t>
  </si>
  <si>
    <t>Замена ХБК  в техподполье под. 2</t>
  </si>
  <si>
    <t>Ремонт кровли под. 1-5</t>
  </si>
  <si>
    <t>Ремонт этажных щитков под. 3, 4</t>
  </si>
  <si>
    <t>Замена бункера под. 5</t>
  </si>
  <si>
    <t xml:space="preserve">Установка м/пластиковых окон </t>
  </si>
  <si>
    <t>Установка дефлектора под. 1, 2</t>
  </si>
  <si>
    <t>Ремонт полов под. 1-5</t>
  </si>
  <si>
    <r>
      <t xml:space="preserve">Ремонт отмостки под. 1-5 (80 </t>
    </r>
    <r>
      <rPr>
        <sz val="11"/>
        <rFont val="Arial Cyr"/>
        <family val="0"/>
      </rPr>
      <t>м</t>
    </r>
    <r>
      <rPr>
        <sz val="9"/>
        <rFont val="Arial Cyr"/>
        <family val="0"/>
      </rPr>
      <t>2</t>
    </r>
    <r>
      <rPr>
        <sz val="8"/>
        <rFont val="Arial Cyr"/>
        <family val="0"/>
      </rPr>
      <t>)</t>
    </r>
  </si>
  <si>
    <t>-</t>
  </si>
  <si>
    <t>Ремонт м/панельных швов под. 1, 2, техэтаж</t>
  </si>
  <si>
    <t>50</t>
  </si>
  <si>
    <t>Ремонт балконной плиты кв. 63</t>
  </si>
  <si>
    <t>4,5</t>
  </si>
  <si>
    <t>6000</t>
  </si>
  <si>
    <t>Ремонт примыкания кровли к машинному помещению (кв. 176)</t>
  </si>
  <si>
    <t>по текущему ремонту жилого дома №13 по ул.Кошевого</t>
  </si>
  <si>
    <t>Ремонт кв. 123</t>
  </si>
  <si>
    <t>Ремонт откосов оконных проемов под.3</t>
  </si>
  <si>
    <t>Ремонт ВРУ  с выключателем-разъединителем</t>
  </si>
  <si>
    <t>Замена трубопровода ГВС под.5</t>
  </si>
  <si>
    <t>Установка м/пластиковых окон под. 3</t>
  </si>
  <si>
    <t>Замена задвижки системы отопления ду=80</t>
  </si>
  <si>
    <t>Ремонт трубопровода ХВС ду=89 под.3</t>
  </si>
  <si>
    <t>Замена ХБК ду=110 в техподполье под. 3, 4, 5</t>
  </si>
  <si>
    <t>Ремонт этажных щитков под. 1-6</t>
  </si>
  <si>
    <t>Ремонт козырька входа в под. 2, 6</t>
  </si>
  <si>
    <t>Замена бункера под.3</t>
  </si>
  <si>
    <t>Ремонт клапана м/провода под. 1, 3, 5, 6</t>
  </si>
  <si>
    <t>Утепление ст. панели кв. 132</t>
  </si>
  <si>
    <t>18</t>
  </si>
  <si>
    <t>Ремонт полов под 1-6</t>
  </si>
  <si>
    <t>Замена вентиля ГВС ду=15 (под.6)</t>
  </si>
  <si>
    <t>Замена крана шарового ГВС ду=15 (под.6)</t>
  </si>
  <si>
    <t>Замена трубопровода ду=100, под.3</t>
  </si>
  <si>
    <t xml:space="preserve">2 года </t>
  </si>
  <si>
    <t>Ремонт трубопровода ХВС ду=89</t>
  </si>
  <si>
    <t>Ремонт кровли кв. 91, 78</t>
  </si>
  <si>
    <t>Частичный ремонт под. 4</t>
  </si>
  <si>
    <t>Установка м/пластиковых окон под. 4</t>
  </si>
  <si>
    <t>Ремонт кровли козырька балкона кв. 14</t>
  </si>
  <si>
    <t>Устройство зонтов кв. 78, 99</t>
  </si>
  <si>
    <t>Ремонт примыкания по парапету</t>
  </si>
  <si>
    <t>Плановая сумма на ТР в 2012 г. по дому</t>
  </si>
  <si>
    <t>Долг по ТР за 2011год</t>
  </si>
  <si>
    <t>Итого плановая сумма на ТР в 2012году</t>
  </si>
  <si>
    <t>Замена регистров отопления в м/камере под 1-3</t>
  </si>
  <si>
    <t>Замена вентилей системы отопления ду=15 (сбросники)</t>
  </si>
  <si>
    <t>Замена вентилей системы отопления ду=20</t>
  </si>
  <si>
    <t>Замена трубопровода ГВС ду=100</t>
  </si>
  <si>
    <t>Ремонт ХБК в техподполье</t>
  </si>
  <si>
    <t>Ремонт ХБК кв. 40</t>
  </si>
  <si>
    <t>Ремонт этажных щитков под. 1-5</t>
  </si>
  <si>
    <t>Ремонт кровли под. 6</t>
  </si>
  <si>
    <t>Ремонт клапана м/провода</t>
  </si>
  <si>
    <t>Ремонт кровли козырька балкона кв. 212</t>
  </si>
  <si>
    <t>Ремонт м/панельных швов кв. 45</t>
  </si>
  <si>
    <t>Ремонт м/панельных швов 9-х этажей под. 1, 2, 3, 5</t>
  </si>
  <si>
    <t>Ремонт откосов под.4</t>
  </si>
  <si>
    <t>Ремонт ливневой канализации под.3</t>
  </si>
  <si>
    <t>Ремонт ливневой канализации под.5</t>
  </si>
  <si>
    <t>Замена эл. счетчиков в квартирах</t>
  </si>
  <si>
    <t>Замена задвижки системы отопления ду=50 (крыловые)</t>
  </si>
  <si>
    <t>Установка датчиков движения под. 1, 2</t>
  </si>
  <si>
    <t>Замена бункера под. 2, 5, 7</t>
  </si>
  <si>
    <t>Ремонт кожуха клапана</t>
  </si>
  <si>
    <t>Установка светильников под.2</t>
  </si>
  <si>
    <t>Замена задвижки ду=50</t>
  </si>
  <si>
    <t>Замена двери в м/камере под. 2,3,5</t>
  </si>
  <si>
    <t>Ремонт ступеней под. 6</t>
  </si>
  <si>
    <t>Установка светильника входа в под. 1</t>
  </si>
  <si>
    <t xml:space="preserve">Ремонт полов </t>
  </si>
  <si>
    <t>Замена эл. счетчика кв. 43</t>
  </si>
  <si>
    <t xml:space="preserve">Ремонт кровли под.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</si>
</sst>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&quot;р.&quot;"/>
    <numFmt numFmtId="176" formatCode="[$-FC19]d\ mmmm\ yyyy\ &quot;г.&quot;"/>
    <numFmt numFmtId="177" formatCode="#,##0.00_р_."/>
    <numFmt numFmtId="178" formatCode="#,##0_р_."/>
  </numFmts>
  <fonts count="4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1" fontId="0" fillId="0" borderId="12" xfId="0" applyNumberFormat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/>
    </xf>
    <xf numFmtId="177" fontId="3" fillId="0" borderId="13" xfId="0" applyNumberFormat="1" applyFon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177" fontId="0" fillId="0" borderId="13" xfId="0" applyNumberFormat="1" applyFont="1" applyBorder="1" applyAlignment="1">
      <alignment horizontal="right"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77" fontId="5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49" fontId="0" fillId="0" borderId="12" xfId="0" applyNumberForma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NumberFormat="1" applyBorder="1" applyAlignment="1">
      <alignment horizontal="center" wrapText="1"/>
    </xf>
    <xf numFmtId="178" fontId="0" fillId="0" borderId="12" xfId="0" applyNumberFormat="1" applyBorder="1" applyAlignment="1">
      <alignment wrapText="1"/>
    </xf>
    <xf numFmtId="0" fontId="9" fillId="0" borderId="12" xfId="0" applyFont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7">
      <selection activeCell="F29" sqref="F29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40.00390625" style="0" customWidth="1"/>
    <col min="4" max="4" width="6.00390625" style="0" customWidth="1"/>
    <col min="5" max="5" width="7.125" style="0" customWidth="1"/>
    <col min="6" max="6" width="11.875" style="0" customWidth="1"/>
    <col min="7" max="7" width="12.25390625" style="0" customWidth="1"/>
    <col min="8" max="8" width="12.125" style="0" customWidth="1"/>
  </cols>
  <sheetData>
    <row r="3" spans="3:6" ht="15">
      <c r="C3" s="104" t="s">
        <v>27</v>
      </c>
      <c r="D3" s="105"/>
      <c r="E3" s="105"/>
      <c r="F3" s="105"/>
    </row>
    <row r="4" spans="3:6" ht="15">
      <c r="C4" s="104" t="s">
        <v>1</v>
      </c>
      <c r="D4" s="106"/>
      <c r="E4" s="106"/>
      <c r="F4" s="106"/>
    </row>
    <row r="5" spans="3:7" ht="15">
      <c r="C5" s="104" t="s">
        <v>51</v>
      </c>
      <c r="D5" s="105"/>
      <c r="E5" s="105"/>
      <c r="F5" s="105"/>
      <c r="G5" s="3"/>
    </row>
    <row r="6" ht="12.75">
      <c r="G6" s="3"/>
    </row>
    <row r="7" spans="1:8" ht="33.75">
      <c r="A7" s="4"/>
      <c r="B7" s="64" t="s">
        <v>11</v>
      </c>
      <c r="C7" s="64" t="s">
        <v>3</v>
      </c>
      <c r="D7" s="40" t="s">
        <v>4</v>
      </c>
      <c r="E7" s="40" t="s">
        <v>5</v>
      </c>
      <c r="F7" s="40" t="s">
        <v>52</v>
      </c>
      <c r="G7" s="40" t="s">
        <v>31</v>
      </c>
      <c r="H7" s="40" t="s">
        <v>32</v>
      </c>
    </row>
    <row r="8" spans="1:8" ht="25.5" customHeight="1">
      <c r="A8" s="5"/>
      <c r="B8" s="6">
        <v>1</v>
      </c>
      <c r="C8" s="7" t="s">
        <v>53</v>
      </c>
      <c r="D8" s="14" t="s">
        <v>6</v>
      </c>
      <c r="E8" s="14">
        <v>26</v>
      </c>
      <c r="F8" s="7">
        <f>E8*270</f>
        <v>7020</v>
      </c>
      <c r="G8" s="41" t="s">
        <v>37</v>
      </c>
      <c r="H8" s="41" t="s">
        <v>35</v>
      </c>
    </row>
    <row r="9" spans="1:8" ht="12.75">
      <c r="A9" s="5"/>
      <c r="B9" s="6">
        <v>2</v>
      </c>
      <c r="C9" s="7" t="s">
        <v>54</v>
      </c>
      <c r="D9" s="14" t="s">
        <v>6</v>
      </c>
      <c r="E9" s="14">
        <v>10</v>
      </c>
      <c r="F9" s="7">
        <f>E9*530</f>
        <v>5300</v>
      </c>
      <c r="G9" s="41" t="s">
        <v>37</v>
      </c>
      <c r="H9" s="41" t="s">
        <v>35</v>
      </c>
    </row>
    <row r="10" spans="1:8" ht="15.75" customHeight="1">
      <c r="A10" s="5"/>
      <c r="B10" s="6">
        <v>3</v>
      </c>
      <c r="C10" s="7" t="s">
        <v>55</v>
      </c>
      <c r="D10" s="14" t="s">
        <v>6</v>
      </c>
      <c r="E10" s="14">
        <v>6</v>
      </c>
      <c r="F10" s="7">
        <f>E10*890</f>
        <v>5340</v>
      </c>
      <c r="G10" s="41" t="s">
        <v>37</v>
      </c>
      <c r="H10" s="41" t="s">
        <v>35</v>
      </c>
    </row>
    <row r="11" spans="1:8" ht="12.75">
      <c r="A11" s="5"/>
      <c r="B11" s="6">
        <v>4</v>
      </c>
      <c r="C11" s="7" t="s">
        <v>56</v>
      </c>
      <c r="D11" s="14" t="s">
        <v>7</v>
      </c>
      <c r="E11" s="14">
        <v>10</v>
      </c>
      <c r="F11" s="7">
        <f>E11*800</f>
        <v>8000</v>
      </c>
      <c r="G11" s="41" t="s">
        <v>37</v>
      </c>
      <c r="H11" s="41" t="s">
        <v>35</v>
      </c>
    </row>
    <row r="12" spans="1:8" ht="12.75">
      <c r="A12" s="5"/>
      <c r="B12" s="6">
        <v>5</v>
      </c>
      <c r="C12" s="7" t="s">
        <v>57</v>
      </c>
      <c r="D12" s="14" t="s">
        <v>6</v>
      </c>
      <c r="E12" s="14">
        <v>10</v>
      </c>
      <c r="F12" s="7">
        <f>E12*2850</f>
        <v>28500</v>
      </c>
      <c r="G12" s="41" t="s">
        <v>43</v>
      </c>
      <c r="H12" s="41" t="s">
        <v>35</v>
      </c>
    </row>
    <row r="13" spans="1:8" ht="12.75">
      <c r="A13" s="5"/>
      <c r="B13" s="6">
        <v>6</v>
      </c>
      <c r="C13" s="7" t="s">
        <v>58</v>
      </c>
      <c r="D13" s="14" t="s">
        <v>7</v>
      </c>
      <c r="E13" s="14">
        <f>3+4</f>
        <v>7</v>
      </c>
      <c r="F13" s="7">
        <f>E13*350</f>
        <v>2450</v>
      </c>
      <c r="G13" s="41" t="s">
        <v>37</v>
      </c>
      <c r="H13" s="41" t="s">
        <v>35</v>
      </c>
    </row>
    <row r="14" spans="1:8" ht="12.75">
      <c r="A14" s="5"/>
      <c r="B14" s="6">
        <v>7</v>
      </c>
      <c r="C14" s="7" t="s">
        <v>59</v>
      </c>
      <c r="D14" s="14" t="s">
        <v>6</v>
      </c>
      <c r="E14" s="14">
        <v>1</v>
      </c>
      <c r="F14" s="7">
        <v>28000</v>
      </c>
      <c r="G14" s="56" t="s">
        <v>60</v>
      </c>
      <c r="H14" s="41" t="s">
        <v>35</v>
      </c>
    </row>
    <row r="15" spans="1:8" ht="12.75">
      <c r="A15" s="5"/>
      <c r="B15" s="6">
        <v>8</v>
      </c>
      <c r="C15" s="7" t="s">
        <v>18</v>
      </c>
      <c r="D15" s="14" t="s">
        <v>6</v>
      </c>
      <c r="E15" s="14">
        <v>4</v>
      </c>
      <c r="F15" s="7">
        <f>E15*650</f>
        <v>2600</v>
      </c>
      <c r="G15" s="41" t="s">
        <v>43</v>
      </c>
      <c r="H15" s="41" t="s">
        <v>35</v>
      </c>
    </row>
    <row r="16" spans="1:8" ht="12.75">
      <c r="A16" s="5"/>
      <c r="B16" s="6">
        <v>9</v>
      </c>
      <c r="C16" s="7" t="s">
        <v>61</v>
      </c>
      <c r="D16" s="14" t="s">
        <v>12</v>
      </c>
      <c r="E16" s="14">
        <v>4</v>
      </c>
      <c r="F16" s="7">
        <f>E16*300</f>
        <v>1200</v>
      </c>
      <c r="G16" s="41" t="s">
        <v>43</v>
      </c>
      <c r="H16" s="41" t="s">
        <v>35</v>
      </c>
    </row>
    <row r="17" spans="1:8" ht="12.75">
      <c r="A17" s="5"/>
      <c r="B17" s="6">
        <v>10</v>
      </c>
      <c r="C17" s="7" t="s">
        <v>62</v>
      </c>
      <c r="D17" s="14" t="s">
        <v>7</v>
      </c>
      <c r="E17" s="14">
        <v>150</v>
      </c>
      <c r="F17" s="7">
        <f>E17*350</f>
        <v>52500</v>
      </c>
      <c r="G17" s="41" t="s">
        <v>37</v>
      </c>
      <c r="H17" s="41" t="s">
        <v>35</v>
      </c>
    </row>
    <row r="18" spans="1:8" ht="12.75">
      <c r="A18" s="5"/>
      <c r="B18" s="6">
        <v>11</v>
      </c>
      <c r="C18" s="7" t="s">
        <v>63</v>
      </c>
      <c r="D18" s="14" t="s">
        <v>7</v>
      </c>
      <c r="E18" s="14">
        <v>4</v>
      </c>
      <c r="F18" s="7">
        <f>E18*350</f>
        <v>1400</v>
      </c>
      <c r="G18" s="41" t="s">
        <v>37</v>
      </c>
      <c r="H18" s="41" t="s">
        <v>35</v>
      </c>
    </row>
    <row r="19" spans="1:8" ht="12.75">
      <c r="A19" s="5"/>
      <c r="B19" s="14"/>
      <c r="C19" s="7"/>
      <c r="D19" s="7"/>
      <c r="E19" s="7"/>
      <c r="F19" s="7"/>
      <c r="G19" s="41"/>
      <c r="H19" s="41"/>
    </row>
    <row r="20" spans="2:8" ht="12.75">
      <c r="B20" s="14"/>
      <c r="C20" s="7"/>
      <c r="D20" s="7"/>
      <c r="E20" s="7"/>
      <c r="F20" s="7"/>
      <c r="G20" s="8"/>
      <c r="H20" s="8"/>
    </row>
    <row r="21" spans="2:8" ht="12.75">
      <c r="B21" s="14"/>
      <c r="C21" s="7"/>
      <c r="D21" s="7"/>
      <c r="E21" s="7"/>
      <c r="F21" s="7"/>
      <c r="G21" s="8"/>
      <c r="H21" s="8"/>
    </row>
    <row r="22" spans="2:8" ht="12.75">
      <c r="B22" s="14"/>
      <c r="C22" s="7"/>
      <c r="D22" s="7"/>
      <c r="E22" s="7"/>
      <c r="F22" s="7"/>
      <c r="G22" s="8"/>
      <c r="H22" s="8"/>
    </row>
    <row r="23" spans="2:8" ht="12.75">
      <c r="B23" s="14"/>
      <c r="C23" s="7"/>
      <c r="D23" s="7"/>
      <c r="E23" s="7"/>
      <c r="F23" s="7"/>
      <c r="G23" s="8"/>
      <c r="H23" s="8"/>
    </row>
    <row r="24" spans="2:8" ht="12.75">
      <c r="B24" s="14"/>
      <c r="C24" s="7"/>
      <c r="D24" s="7"/>
      <c r="E24" s="7"/>
      <c r="F24" s="7"/>
      <c r="G24" s="8"/>
      <c r="H24" s="8"/>
    </row>
    <row r="25" spans="2:8" ht="12.75">
      <c r="B25" s="14"/>
      <c r="C25" s="7"/>
      <c r="D25" s="7"/>
      <c r="E25" s="7"/>
      <c r="F25" s="7"/>
      <c r="G25" s="8"/>
      <c r="H25" s="8"/>
    </row>
    <row r="26" spans="2:8" ht="12.75">
      <c r="B26" s="7"/>
      <c r="C26" s="57" t="s">
        <v>0</v>
      </c>
      <c r="D26" s="33" t="s">
        <v>9</v>
      </c>
      <c r="E26" s="7"/>
      <c r="F26" s="58">
        <f>SUM(F8:F25)</f>
        <v>142310</v>
      </c>
      <c r="G26" s="8"/>
      <c r="H26" s="8"/>
    </row>
    <row r="27" spans="2:8" ht="12.75">
      <c r="B27" s="7"/>
      <c r="C27" s="57"/>
      <c r="D27" s="59"/>
      <c r="E27" s="7"/>
      <c r="F27" s="58"/>
      <c r="G27" s="8"/>
      <c r="H27" s="8"/>
    </row>
    <row r="28" spans="2:8" ht="12.75">
      <c r="B28" s="7"/>
      <c r="C28" s="65" t="s">
        <v>64</v>
      </c>
      <c r="D28" s="23" t="s">
        <v>9</v>
      </c>
      <c r="E28" s="7"/>
      <c r="F28" s="66">
        <v>185469</v>
      </c>
      <c r="G28" s="8"/>
      <c r="H28" s="8"/>
    </row>
    <row r="29" spans="2:8" ht="12.75">
      <c r="B29" s="7"/>
      <c r="C29" s="65" t="s">
        <v>65</v>
      </c>
      <c r="D29" s="23" t="s">
        <v>9</v>
      </c>
      <c r="E29" s="7"/>
      <c r="F29" s="67">
        <v>38671.09</v>
      </c>
      <c r="G29" s="8"/>
      <c r="H29" s="8"/>
    </row>
    <row r="30" spans="2:8" ht="25.5">
      <c r="B30" s="7"/>
      <c r="C30" s="34" t="s">
        <v>66</v>
      </c>
      <c r="D30" s="33" t="s">
        <v>9</v>
      </c>
      <c r="E30" s="7"/>
      <c r="F30" s="58">
        <f>F28-F29</f>
        <v>146797.91</v>
      </c>
      <c r="G30" s="8"/>
      <c r="H30" s="8"/>
    </row>
  </sheetData>
  <sheetProtection/>
  <mergeCells count="3">
    <mergeCell ref="C3:F3"/>
    <mergeCell ref="C4:F4"/>
    <mergeCell ref="C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3">
      <selection activeCell="A33" sqref="A33:IV33"/>
    </sheetView>
  </sheetViews>
  <sheetFormatPr defaultColWidth="9.00390625" defaultRowHeight="12.75"/>
  <cols>
    <col min="1" max="1" width="5.00390625" style="0" customWidth="1"/>
    <col min="2" max="2" width="39.75390625" style="0" customWidth="1"/>
    <col min="3" max="3" width="4.75390625" style="0" customWidth="1"/>
    <col min="4" max="4" width="6.75390625" style="0" customWidth="1"/>
    <col min="5" max="6" width="12.375" style="0" customWidth="1"/>
    <col min="7" max="7" width="13.75390625" style="0" customWidth="1"/>
  </cols>
  <sheetData>
    <row r="2" spans="2:4" ht="15">
      <c r="B2" s="1" t="s">
        <v>27</v>
      </c>
      <c r="C2" s="2"/>
      <c r="D2" s="2"/>
    </row>
    <row r="3" spans="2:4" ht="15">
      <c r="B3" s="2" t="s">
        <v>19</v>
      </c>
      <c r="C3" s="2"/>
      <c r="D3" s="2"/>
    </row>
    <row r="4" spans="2:6" ht="15">
      <c r="B4" s="1" t="s">
        <v>51</v>
      </c>
      <c r="C4" s="2"/>
      <c r="D4" s="2"/>
      <c r="F4" s="3"/>
    </row>
    <row r="5" ht="12.75">
      <c r="F5" s="3"/>
    </row>
    <row r="6" spans="1:7" ht="33.75">
      <c r="A6" s="64" t="s">
        <v>2</v>
      </c>
      <c r="B6" s="64" t="s">
        <v>3</v>
      </c>
      <c r="C6" s="40" t="s">
        <v>4</v>
      </c>
      <c r="D6" s="40" t="s">
        <v>5</v>
      </c>
      <c r="E6" s="40" t="s">
        <v>52</v>
      </c>
      <c r="F6" s="40" t="s">
        <v>31</v>
      </c>
      <c r="G6" s="40" t="s">
        <v>32</v>
      </c>
    </row>
    <row r="7" spans="1:7" ht="15" customHeight="1">
      <c r="A7" s="14">
        <v>1</v>
      </c>
      <c r="B7" s="7" t="s">
        <v>179</v>
      </c>
      <c r="C7" s="14" t="s">
        <v>6</v>
      </c>
      <c r="D7" s="14">
        <v>2</v>
      </c>
      <c r="E7" s="117">
        <v>5086</v>
      </c>
      <c r="F7" s="120" t="s">
        <v>60</v>
      </c>
      <c r="G7" s="120" t="s">
        <v>35</v>
      </c>
    </row>
    <row r="8" spans="1:7" ht="12.75">
      <c r="A8" s="14">
        <v>2</v>
      </c>
      <c r="B8" s="7" t="s">
        <v>180</v>
      </c>
      <c r="C8" s="14" t="s">
        <v>6</v>
      </c>
      <c r="D8" s="14">
        <v>1</v>
      </c>
      <c r="E8" s="118"/>
      <c r="F8" s="121"/>
      <c r="G8" s="121"/>
    </row>
    <row r="9" spans="1:7" ht="13.5" customHeight="1">
      <c r="A9" s="14">
        <v>3</v>
      </c>
      <c r="B9" s="7" t="s">
        <v>181</v>
      </c>
      <c r="C9" s="14" t="s">
        <v>7</v>
      </c>
      <c r="D9" s="14">
        <v>3.6</v>
      </c>
      <c r="E9" s="119"/>
      <c r="F9" s="122"/>
      <c r="G9" s="122"/>
    </row>
    <row r="10" spans="1:7" ht="12.75">
      <c r="A10" s="14">
        <v>4</v>
      </c>
      <c r="B10" s="7" t="s">
        <v>54</v>
      </c>
      <c r="C10" s="14" t="s">
        <v>6</v>
      </c>
      <c r="D10" s="14">
        <v>20</v>
      </c>
      <c r="E10" s="7">
        <f>D10*530</f>
        <v>10600</v>
      </c>
      <c r="F10" s="56" t="s">
        <v>34</v>
      </c>
      <c r="G10" s="41" t="s">
        <v>182</v>
      </c>
    </row>
    <row r="11" spans="1:7" ht="12.75">
      <c r="A11" s="14">
        <v>5</v>
      </c>
      <c r="B11" s="7" t="s">
        <v>95</v>
      </c>
      <c r="C11" s="14" t="s">
        <v>6</v>
      </c>
      <c r="D11" s="14">
        <v>10</v>
      </c>
      <c r="E11" s="7">
        <f>D11*700</f>
        <v>7000</v>
      </c>
      <c r="F11" s="56" t="s">
        <v>34</v>
      </c>
      <c r="G11" s="41" t="s">
        <v>182</v>
      </c>
    </row>
    <row r="12" spans="1:7" ht="12.75" customHeight="1">
      <c r="A12" s="14">
        <v>6</v>
      </c>
      <c r="B12" s="7" t="s">
        <v>86</v>
      </c>
      <c r="C12" s="14" t="s">
        <v>6</v>
      </c>
      <c r="D12" s="14">
        <v>30</v>
      </c>
      <c r="E12" s="7">
        <f>D12*270</f>
        <v>8100</v>
      </c>
      <c r="F12" s="56" t="s">
        <v>34</v>
      </c>
      <c r="G12" s="41" t="s">
        <v>182</v>
      </c>
    </row>
    <row r="13" spans="1:7" ht="12.75">
      <c r="A13" s="14">
        <v>7</v>
      </c>
      <c r="B13" s="7" t="s">
        <v>183</v>
      </c>
      <c r="C13" s="14" t="s">
        <v>7</v>
      </c>
      <c r="D13" s="14">
        <v>20</v>
      </c>
      <c r="E13" s="7">
        <f>D13*1100</f>
        <v>22000</v>
      </c>
      <c r="F13" s="56" t="s">
        <v>34</v>
      </c>
      <c r="G13" s="41" t="s">
        <v>182</v>
      </c>
    </row>
    <row r="14" spans="1:7" ht="12.75">
      <c r="A14" s="14">
        <v>8</v>
      </c>
      <c r="B14" s="7" t="s">
        <v>184</v>
      </c>
      <c r="C14" s="14" t="s">
        <v>12</v>
      </c>
      <c r="D14" s="14">
        <v>40</v>
      </c>
      <c r="E14" s="7">
        <f>D14*800</f>
        <v>32000</v>
      </c>
      <c r="F14" s="56" t="s">
        <v>37</v>
      </c>
      <c r="G14" s="41" t="s">
        <v>182</v>
      </c>
    </row>
    <row r="15" spans="1:7" ht="12.75">
      <c r="A15" s="14">
        <v>9</v>
      </c>
      <c r="B15" s="7" t="s">
        <v>89</v>
      </c>
      <c r="C15" s="14" t="s">
        <v>6</v>
      </c>
      <c r="D15" s="14">
        <v>5</v>
      </c>
      <c r="E15" s="7">
        <f>D15*2850</f>
        <v>14250</v>
      </c>
      <c r="F15" s="56" t="s">
        <v>43</v>
      </c>
      <c r="G15" s="41" t="s">
        <v>182</v>
      </c>
    </row>
    <row r="16" spans="1:7" ht="12.75">
      <c r="A16" s="14">
        <v>10</v>
      </c>
      <c r="B16" s="7" t="s">
        <v>185</v>
      </c>
      <c r="C16" s="14" t="s">
        <v>6</v>
      </c>
      <c r="D16" s="14">
        <v>1</v>
      </c>
      <c r="E16" s="7">
        <f>D16*30000</f>
        <v>30000</v>
      </c>
      <c r="F16" s="56" t="s">
        <v>37</v>
      </c>
      <c r="G16" s="41" t="s">
        <v>182</v>
      </c>
    </row>
    <row r="17" spans="1:7" ht="12.75">
      <c r="A17" s="14">
        <v>11</v>
      </c>
      <c r="B17" s="7" t="s">
        <v>47</v>
      </c>
      <c r="C17" s="14" t="s">
        <v>6</v>
      </c>
      <c r="D17" s="14">
        <v>2</v>
      </c>
      <c r="E17" s="7">
        <f>D17*4800</f>
        <v>9600</v>
      </c>
      <c r="F17" s="56" t="s">
        <v>34</v>
      </c>
      <c r="G17" s="41" t="s">
        <v>182</v>
      </c>
    </row>
    <row r="18" spans="1:7" ht="12.75">
      <c r="A18" s="14">
        <v>12</v>
      </c>
      <c r="B18" s="7" t="s">
        <v>186</v>
      </c>
      <c r="C18" s="14" t="s">
        <v>6</v>
      </c>
      <c r="D18" s="14">
        <v>4</v>
      </c>
      <c r="E18" s="7">
        <f>D18*5950</f>
        <v>23800</v>
      </c>
      <c r="F18" s="56" t="s">
        <v>37</v>
      </c>
      <c r="G18" s="41" t="s">
        <v>182</v>
      </c>
    </row>
    <row r="19" spans="1:7" ht="12.75">
      <c r="A19" s="14">
        <v>13</v>
      </c>
      <c r="B19" s="7" t="s">
        <v>187</v>
      </c>
      <c r="C19" s="14" t="s">
        <v>12</v>
      </c>
      <c r="D19" s="14">
        <v>4</v>
      </c>
      <c r="E19" s="7">
        <f>D19*1300</f>
        <v>5200</v>
      </c>
      <c r="F19" s="56" t="s">
        <v>37</v>
      </c>
      <c r="G19" s="41" t="s">
        <v>182</v>
      </c>
    </row>
    <row r="20" spans="1:7" ht="12.75">
      <c r="A20" s="14">
        <v>14</v>
      </c>
      <c r="B20" s="7" t="s">
        <v>188</v>
      </c>
      <c r="C20" s="14" t="s">
        <v>6</v>
      </c>
      <c r="D20" s="14">
        <v>2</v>
      </c>
      <c r="E20" s="7">
        <f>D20*750</f>
        <v>1500</v>
      </c>
      <c r="F20" s="56" t="s">
        <v>37</v>
      </c>
      <c r="G20" s="41" t="s">
        <v>182</v>
      </c>
    </row>
    <row r="21" spans="1:7" ht="12.75">
      <c r="A21" s="14">
        <v>15</v>
      </c>
      <c r="B21" s="7" t="s">
        <v>189</v>
      </c>
      <c r="C21" s="14" t="s">
        <v>7</v>
      </c>
      <c r="D21" s="14">
        <v>18</v>
      </c>
      <c r="E21" s="101">
        <f>D21*400</f>
        <v>7200</v>
      </c>
      <c r="F21" s="56" t="s">
        <v>37</v>
      </c>
      <c r="G21" s="41" t="s">
        <v>182</v>
      </c>
    </row>
    <row r="22" spans="1:7" ht="12.75">
      <c r="A22" s="14"/>
      <c r="B22" s="7"/>
      <c r="C22" s="14"/>
      <c r="D22" s="14"/>
      <c r="E22" s="7"/>
      <c r="F22" s="41"/>
      <c r="G22" s="41"/>
    </row>
    <row r="23" spans="1:7" ht="12.75">
      <c r="A23" s="14"/>
      <c r="B23" s="7"/>
      <c r="C23" s="14"/>
      <c r="D23" s="14"/>
      <c r="E23" s="7"/>
      <c r="F23" s="47"/>
      <c r="G23" s="47"/>
    </row>
    <row r="24" spans="1:7" ht="12.75">
      <c r="A24" s="14"/>
      <c r="B24" s="7"/>
      <c r="C24" s="14"/>
      <c r="D24" s="14"/>
      <c r="E24" s="7"/>
      <c r="F24" s="47"/>
      <c r="G24" s="47"/>
    </row>
    <row r="25" spans="1:7" ht="12.75">
      <c r="A25" s="7"/>
      <c r="B25" s="9" t="s">
        <v>8</v>
      </c>
      <c r="C25" s="9" t="s">
        <v>9</v>
      </c>
      <c r="D25" s="7"/>
      <c r="E25" s="58">
        <f>SUM(E7:E24)</f>
        <v>176336</v>
      </c>
      <c r="F25" s="47"/>
      <c r="G25" s="47"/>
    </row>
    <row r="26" spans="1:7" ht="12.75">
      <c r="A26" s="7"/>
      <c r="B26" s="7"/>
      <c r="C26" s="7"/>
      <c r="D26" s="7"/>
      <c r="E26" s="58"/>
      <c r="F26" s="8"/>
      <c r="G26" s="8"/>
    </row>
    <row r="27" spans="1:7" ht="12.75">
      <c r="A27" s="7"/>
      <c r="B27" s="7"/>
      <c r="C27" s="7"/>
      <c r="D27" s="7"/>
      <c r="E27" s="58"/>
      <c r="F27" s="8"/>
      <c r="G27" s="8"/>
    </row>
    <row r="28" spans="1:7" ht="12.75">
      <c r="A28" s="7"/>
      <c r="B28" s="7" t="s">
        <v>190</v>
      </c>
      <c r="C28" s="7" t="s">
        <v>9</v>
      </c>
      <c r="D28" s="7"/>
      <c r="E28" s="66">
        <v>147154.39</v>
      </c>
      <c r="F28" s="8"/>
      <c r="G28" s="8"/>
    </row>
    <row r="29" spans="1:7" ht="12.75">
      <c r="A29" s="7"/>
      <c r="B29" s="7" t="s">
        <v>191</v>
      </c>
      <c r="C29" s="7" t="s">
        <v>9</v>
      </c>
      <c r="D29" s="7"/>
      <c r="E29" s="67">
        <v>1122.44</v>
      </c>
      <c r="F29" s="8"/>
      <c r="G29" s="8"/>
    </row>
    <row r="30" spans="1:7" ht="12.75">
      <c r="A30" s="7"/>
      <c r="B30" s="9" t="s">
        <v>192</v>
      </c>
      <c r="C30" s="9" t="s">
        <v>9</v>
      </c>
      <c r="D30" s="7"/>
      <c r="E30" s="58">
        <f>E28-E29</f>
        <v>146031.95</v>
      </c>
      <c r="F30" s="8"/>
      <c r="G30" s="8"/>
    </row>
  </sheetData>
  <sheetProtection/>
  <mergeCells count="3"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3">
      <selection activeCell="E33" sqref="E33"/>
    </sheetView>
  </sheetViews>
  <sheetFormatPr defaultColWidth="9.00390625" defaultRowHeight="12.75"/>
  <cols>
    <col min="1" max="1" width="4.25390625" style="0" customWidth="1"/>
    <col min="2" max="2" width="43.00390625" style="0" customWidth="1"/>
    <col min="3" max="3" width="4.875" style="0" customWidth="1"/>
    <col min="4" max="4" width="7.00390625" style="0" customWidth="1"/>
    <col min="5" max="6" width="11.625" style="0" customWidth="1"/>
    <col min="7" max="7" width="12.25390625" style="0" customWidth="1"/>
  </cols>
  <sheetData>
    <row r="3" spans="2:4" ht="15">
      <c r="B3" s="1" t="s">
        <v>27</v>
      </c>
      <c r="C3" s="2"/>
      <c r="D3" s="2"/>
    </row>
    <row r="4" spans="2:4" ht="15">
      <c r="B4" s="2" t="s">
        <v>20</v>
      </c>
      <c r="C4" s="2"/>
      <c r="D4" s="2"/>
    </row>
    <row r="5" spans="2:6" ht="15">
      <c r="B5" s="1" t="s">
        <v>51</v>
      </c>
      <c r="C5" s="2"/>
      <c r="D5" s="2"/>
      <c r="F5" s="3"/>
    </row>
    <row r="6" ht="12.75">
      <c r="F6" s="3"/>
    </row>
    <row r="7" spans="1:7" ht="33.75">
      <c r="A7" s="64" t="s">
        <v>2</v>
      </c>
      <c r="B7" s="64" t="s">
        <v>3</v>
      </c>
      <c r="C7" s="40" t="s">
        <v>4</v>
      </c>
      <c r="D7" s="40" t="s">
        <v>5</v>
      </c>
      <c r="E7" s="40" t="s">
        <v>52</v>
      </c>
      <c r="F7" s="40" t="s">
        <v>31</v>
      </c>
      <c r="G7" s="40" t="s">
        <v>32</v>
      </c>
    </row>
    <row r="8" spans="1:7" ht="15" customHeight="1">
      <c r="A8" s="14">
        <v>1</v>
      </c>
      <c r="B8" s="7" t="s">
        <v>193</v>
      </c>
      <c r="C8" s="14" t="s">
        <v>6</v>
      </c>
      <c r="D8" s="14">
        <v>1</v>
      </c>
      <c r="E8" s="7">
        <f>D8*4500</f>
        <v>4500</v>
      </c>
      <c r="F8" s="56" t="s">
        <v>34</v>
      </c>
      <c r="G8" s="41" t="s">
        <v>182</v>
      </c>
    </row>
    <row r="9" spans="1:7" ht="12.75">
      <c r="A9" s="14">
        <v>2</v>
      </c>
      <c r="B9" s="7" t="s">
        <v>36</v>
      </c>
      <c r="C9" s="14" t="s">
        <v>7</v>
      </c>
      <c r="D9" s="14">
        <v>40</v>
      </c>
      <c r="E9" s="7">
        <f>D9*414</f>
        <v>16560</v>
      </c>
      <c r="F9" s="56" t="s">
        <v>34</v>
      </c>
      <c r="G9" s="41" t="s">
        <v>182</v>
      </c>
    </row>
    <row r="10" spans="1:7" ht="24" customHeight="1">
      <c r="A10" s="14">
        <v>3</v>
      </c>
      <c r="B10" s="7" t="s">
        <v>194</v>
      </c>
      <c r="C10" s="14" t="s">
        <v>6</v>
      </c>
      <c r="D10" s="14">
        <v>15</v>
      </c>
      <c r="E10" s="7">
        <f>D10*270</f>
        <v>4050</v>
      </c>
      <c r="F10" s="56" t="s">
        <v>34</v>
      </c>
      <c r="G10" s="41" t="s">
        <v>182</v>
      </c>
    </row>
    <row r="11" spans="1:7" ht="12.75">
      <c r="A11" s="14">
        <v>4</v>
      </c>
      <c r="B11" s="7" t="s">
        <v>195</v>
      </c>
      <c r="C11" s="14" t="s">
        <v>6</v>
      </c>
      <c r="D11" s="14">
        <v>40</v>
      </c>
      <c r="E11" s="7">
        <f>D11*530</f>
        <v>21200</v>
      </c>
      <c r="F11" s="56" t="s">
        <v>34</v>
      </c>
      <c r="G11" s="41" t="s">
        <v>182</v>
      </c>
    </row>
    <row r="12" spans="1:7" ht="12.75">
      <c r="A12" s="14">
        <v>5</v>
      </c>
      <c r="B12" s="7" t="s">
        <v>39</v>
      </c>
      <c r="C12" s="14" t="s">
        <v>6</v>
      </c>
      <c r="D12" s="14">
        <v>10</v>
      </c>
      <c r="E12" s="7">
        <f>D12*890</f>
        <v>8900</v>
      </c>
      <c r="F12" s="56" t="s">
        <v>34</v>
      </c>
      <c r="G12" s="41" t="s">
        <v>182</v>
      </c>
    </row>
    <row r="13" spans="1:7" ht="12.75">
      <c r="A13" s="14">
        <v>6</v>
      </c>
      <c r="B13" s="7" t="s">
        <v>86</v>
      </c>
      <c r="C13" s="14" t="s">
        <v>6</v>
      </c>
      <c r="D13" s="14">
        <v>10</v>
      </c>
      <c r="E13" s="7">
        <f>D13*270</f>
        <v>2700</v>
      </c>
      <c r="F13" s="56" t="s">
        <v>34</v>
      </c>
      <c r="G13" s="41" t="s">
        <v>182</v>
      </c>
    </row>
    <row r="14" spans="1:7" ht="12.75" customHeight="1">
      <c r="A14" s="14">
        <v>7</v>
      </c>
      <c r="B14" s="7" t="s">
        <v>196</v>
      </c>
      <c r="C14" s="14" t="s">
        <v>7</v>
      </c>
      <c r="D14" s="14">
        <v>20</v>
      </c>
      <c r="E14" s="7">
        <f>D14*1100</f>
        <v>22000</v>
      </c>
      <c r="F14" s="56" t="s">
        <v>34</v>
      </c>
      <c r="G14" s="41" t="s">
        <v>182</v>
      </c>
    </row>
    <row r="15" spans="1:7" ht="12.75">
      <c r="A15" s="14">
        <v>8</v>
      </c>
      <c r="B15" s="7" t="s">
        <v>55</v>
      </c>
      <c r="C15" s="14" t="s">
        <v>6</v>
      </c>
      <c r="D15" s="14">
        <v>15</v>
      </c>
      <c r="E15" s="7">
        <f>D15*510</f>
        <v>7650</v>
      </c>
      <c r="F15" s="56" t="s">
        <v>34</v>
      </c>
      <c r="G15" s="41" t="s">
        <v>182</v>
      </c>
    </row>
    <row r="16" spans="1:7" ht="12.75">
      <c r="A16" s="14">
        <v>9</v>
      </c>
      <c r="B16" s="7" t="s">
        <v>197</v>
      </c>
      <c r="C16" s="14" t="s">
        <v>7</v>
      </c>
      <c r="D16" s="14">
        <v>10</v>
      </c>
      <c r="E16" s="7">
        <f>D16*800</f>
        <v>8000</v>
      </c>
      <c r="F16" s="56" t="s">
        <v>34</v>
      </c>
      <c r="G16" s="41" t="s">
        <v>182</v>
      </c>
    </row>
    <row r="17" spans="1:7" ht="12.75">
      <c r="A17" s="14">
        <v>10</v>
      </c>
      <c r="B17" s="7" t="s">
        <v>198</v>
      </c>
      <c r="C17" s="14" t="s">
        <v>7</v>
      </c>
      <c r="D17" s="14">
        <v>2.13</v>
      </c>
      <c r="E17" s="7">
        <v>1421</v>
      </c>
      <c r="F17" s="56" t="s">
        <v>60</v>
      </c>
      <c r="G17" s="41" t="s">
        <v>182</v>
      </c>
    </row>
    <row r="18" spans="1:7" ht="12.75">
      <c r="A18" s="14">
        <v>11</v>
      </c>
      <c r="B18" s="7" t="s">
        <v>199</v>
      </c>
      <c r="C18" s="14" t="s">
        <v>6</v>
      </c>
      <c r="D18" s="14">
        <f>5*8</f>
        <v>40</v>
      </c>
      <c r="E18" s="7">
        <f>D18*2850</f>
        <v>114000</v>
      </c>
      <c r="F18" s="56" t="s">
        <v>43</v>
      </c>
      <c r="G18" s="41" t="s">
        <v>182</v>
      </c>
    </row>
    <row r="19" spans="1:7" ht="12.75">
      <c r="A19" s="14">
        <v>12</v>
      </c>
      <c r="B19" s="7" t="s">
        <v>200</v>
      </c>
      <c r="C19" s="14" t="s">
        <v>12</v>
      </c>
      <c r="D19" s="14">
        <v>250</v>
      </c>
      <c r="E19" s="7">
        <f>D19*800</f>
        <v>200000</v>
      </c>
      <c r="F19" s="56" t="s">
        <v>37</v>
      </c>
      <c r="G19" s="41" t="s">
        <v>182</v>
      </c>
    </row>
    <row r="20" spans="1:7" ht="12.75">
      <c r="A20" s="14">
        <v>13</v>
      </c>
      <c r="B20" s="7" t="s">
        <v>201</v>
      </c>
      <c r="C20" s="14" t="s">
        <v>6</v>
      </c>
      <c r="D20" s="14">
        <v>3</v>
      </c>
      <c r="E20" s="7">
        <f>D20*2300</f>
        <v>6900</v>
      </c>
      <c r="F20" s="56" t="s">
        <v>34</v>
      </c>
      <c r="G20" s="41" t="s">
        <v>182</v>
      </c>
    </row>
    <row r="21" spans="1:7" ht="12.75">
      <c r="A21" s="14">
        <v>14</v>
      </c>
      <c r="B21" s="7" t="s">
        <v>59</v>
      </c>
      <c r="C21" s="14" t="s">
        <v>6</v>
      </c>
      <c r="D21" s="14">
        <v>1</v>
      </c>
      <c r="E21" s="7">
        <v>6751</v>
      </c>
      <c r="F21" s="56" t="s">
        <v>60</v>
      </c>
      <c r="G21" s="41" t="s">
        <v>182</v>
      </c>
    </row>
    <row r="22" spans="1:7" ht="12.75">
      <c r="A22" s="14">
        <v>15</v>
      </c>
      <c r="B22" s="7" t="s">
        <v>47</v>
      </c>
      <c r="C22" s="14" t="s">
        <v>6</v>
      </c>
      <c r="D22" s="14">
        <v>2</v>
      </c>
      <c r="E22" s="7">
        <f>D22*2500</f>
        <v>5000</v>
      </c>
      <c r="F22" s="56" t="s">
        <v>34</v>
      </c>
      <c r="G22" s="41" t="s">
        <v>182</v>
      </c>
    </row>
    <row r="23" spans="1:7" ht="12.75">
      <c r="A23" s="14">
        <v>16</v>
      </c>
      <c r="B23" s="7" t="s">
        <v>202</v>
      </c>
      <c r="C23" s="14" t="s">
        <v>12</v>
      </c>
      <c r="D23" s="14">
        <v>4</v>
      </c>
      <c r="E23" s="7">
        <f>D23*1300</f>
        <v>5200</v>
      </c>
      <c r="F23" s="56" t="s">
        <v>37</v>
      </c>
      <c r="G23" s="41" t="s">
        <v>182</v>
      </c>
    </row>
    <row r="24" spans="1:7" ht="12.75">
      <c r="A24" s="14">
        <v>17</v>
      </c>
      <c r="B24" s="7" t="s">
        <v>203</v>
      </c>
      <c r="C24" s="14" t="s">
        <v>7</v>
      </c>
      <c r="D24" s="14">
        <v>6</v>
      </c>
      <c r="E24" s="7">
        <f>D24*350</f>
        <v>2100</v>
      </c>
      <c r="F24" s="56" t="s">
        <v>37</v>
      </c>
      <c r="G24" s="41" t="s">
        <v>182</v>
      </c>
    </row>
    <row r="25" spans="1:7" ht="25.5">
      <c r="A25" s="14">
        <v>18</v>
      </c>
      <c r="B25" s="7" t="s">
        <v>204</v>
      </c>
      <c r="C25" s="14" t="s">
        <v>7</v>
      </c>
      <c r="D25" s="14">
        <f>4*5</f>
        <v>20</v>
      </c>
      <c r="E25" s="7">
        <f>D25*350</f>
        <v>7000</v>
      </c>
      <c r="F25" s="56" t="s">
        <v>37</v>
      </c>
      <c r="G25" s="41" t="s">
        <v>182</v>
      </c>
    </row>
    <row r="26" spans="1:7" ht="12.75">
      <c r="A26" s="14">
        <v>19</v>
      </c>
      <c r="B26" s="7" t="s">
        <v>205</v>
      </c>
      <c r="C26" s="14" t="s">
        <v>12</v>
      </c>
      <c r="D26" s="14">
        <v>16</v>
      </c>
      <c r="E26" s="7">
        <v>18000</v>
      </c>
      <c r="F26" s="56" t="s">
        <v>34</v>
      </c>
      <c r="G26" s="41" t="s">
        <v>182</v>
      </c>
    </row>
    <row r="27" spans="1:7" ht="12.75">
      <c r="A27" s="14"/>
      <c r="B27" s="7"/>
      <c r="C27" s="7"/>
      <c r="D27" s="7"/>
      <c r="E27" s="7"/>
      <c r="F27" s="48"/>
      <c r="G27" s="48"/>
    </row>
    <row r="28" spans="1:7" ht="12.75">
      <c r="A28" s="14"/>
      <c r="B28" s="7"/>
      <c r="C28" s="7"/>
      <c r="D28" s="7"/>
      <c r="E28" s="7"/>
      <c r="F28" s="48"/>
      <c r="G28" s="48"/>
    </row>
    <row r="29" spans="1:7" ht="12.75">
      <c r="A29" s="14"/>
      <c r="B29" s="7"/>
      <c r="C29" s="7"/>
      <c r="D29" s="7"/>
      <c r="E29" s="7"/>
      <c r="F29" s="48"/>
      <c r="G29" s="48"/>
    </row>
    <row r="30" spans="1:7" ht="12.75">
      <c r="A30" s="7"/>
      <c r="B30" s="7" t="s">
        <v>25</v>
      </c>
      <c r="C30" s="60" t="s">
        <v>9</v>
      </c>
      <c r="D30" s="7"/>
      <c r="E30" s="58">
        <f>SUM(E8:E29)</f>
        <v>461932</v>
      </c>
      <c r="F30" s="48"/>
      <c r="G30" s="48"/>
    </row>
    <row r="31" spans="1:7" ht="12.75">
      <c r="A31" s="7"/>
      <c r="B31" s="7"/>
      <c r="C31" s="7"/>
      <c r="D31" s="7"/>
      <c r="E31" s="58"/>
      <c r="F31" s="48"/>
      <c r="G31" s="48"/>
    </row>
    <row r="32" spans="1:7" ht="12.75">
      <c r="A32" s="7"/>
      <c r="B32" s="51" t="s">
        <v>48</v>
      </c>
      <c r="C32" s="51" t="s">
        <v>9</v>
      </c>
      <c r="D32" s="7"/>
      <c r="E32" s="66">
        <v>484558</v>
      </c>
      <c r="F32" s="48"/>
      <c r="G32" s="48"/>
    </row>
    <row r="33" spans="1:7" ht="12.75">
      <c r="A33" s="7"/>
      <c r="B33" s="51" t="s">
        <v>49</v>
      </c>
      <c r="C33" s="51" t="s">
        <v>9</v>
      </c>
      <c r="D33" s="7"/>
      <c r="E33" s="68">
        <v>16410.69</v>
      </c>
      <c r="F33" s="48"/>
      <c r="G33" s="48"/>
    </row>
    <row r="34" spans="1:7" ht="13.5" customHeight="1">
      <c r="A34" s="7"/>
      <c r="B34" s="60" t="s">
        <v>50</v>
      </c>
      <c r="C34" s="60" t="s">
        <v>9</v>
      </c>
      <c r="D34" s="7"/>
      <c r="E34" s="58">
        <f>E32+E33</f>
        <v>500968.69</v>
      </c>
      <c r="F34" s="48"/>
      <c r="G34" s="48"/>
    </row>
    <row r="35" ht="12.75">
      <c r="E35" s="7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7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3.375" style="0" customWidth="1"/>
    <col min="2" max="2" width="43.125" style="0" customWidth="1"/>
    <col min="3" max="3" width="5.625" style="0" customWidth="1"/>
    <col min="4" max="4" width="7.25390625" style="0" customWidth="1"/>
    <col min="5" max="5" width="12.75390625" style="0" customWidth="1"/>
    <col min="6" max="6" width="10.875" style="0" customWidth="1"/>
    <col min="7" max="7" width="10.75390625" style="0" customWidth="1"/>
    <col min="8" max="8" width="1.12109375" style="0" customWidth="1"/>
  </cols>
  <sheetData>
    <row r="3" spans="2:4" ht="15">
      <c r="B3" s="1" t="s">
        <v>27</v>
      </c>
      <c r="C3" s="2"/>
      <c r="D3" s="2"/>
    </row>
    <row r="4" spans="2:4" ht="15">
      <c r="B4" s="2" t="s">
        <v>21</v>
      </c>
      <c r="C4" s="2"/>
      <c r="D4" s="2"/>
    </row>
    <row r="5" spans="2:5" ht="15">
      <c r="B5" s="1" t="s">
        <v>51</v>
      </c>
      <c r="C5" s="2"/>
      <c r="D5" s="2"/>
      <c r="E5" s="3"/>
    </row>
    <row r="6" ht="12.75">
      <c r="E6" s="3"/>
    </row>
    <row r="7" spans="1:7" ht="33.75">
      <c r="A7" s="97" t="s">
        <v>2</v>
      </c>
      <c r="B7" s="97" t="s">
        <v>3</v>
      </c>
      <c r="C7" s="98" t="s">
        <v>4</v>
      </c>
      <c r="D7" s="98" t="s">
        <v>5</v>
      </c>
      <c r="E7" s="98" t="s">
        <v>52</v>
      </c>
      <c r="F7" s="98" t="s">
        <v>31</v>
      </c>
      <c r="G7" s="98" t="s">
        <v>32</v>
      </c>
    </row>
    <row r="8" spans="1:7" ht="16.5" customHeight="1">
      <c r="A8" s="14">
        <v>1</v>
      </c>
      <c r="B8" s="7" t="s">
        <v>206</v>
      </c>
      <c r="C8" s="14" t="s">
        <v>7</v>
      </c>
      <c r="D8" s="14">
        <v>2.61</v>
      </c>
      <c r="E8" s="123">
        <v>3536</v>
      </c>
      <c r="F8" s="124" t="s">
        <v>60</v>
      </c>
      <c r="G8" s="124" t="s">
        <v>35</v>
      </c>
    </row>
    <row r="9" spans="1:7" ht="12.75">
      <c r="A9" s="14">
        <v>2</v>
      </c>
      <c r="B9" s="7" t="s">
        <v>207</v>
      </c>
      <c r="C9" s="14" t="s">
        <v>7</v>
      </c>
      <c r="D9" s="14">
        <v>2.61</v>
      </c>
      <c r="E9" s="123"/>
      <c r="F9" s="124"/>
      <c r="G9" s="124"/>
    </row>
    <row r="10" spans="1:7" ht="12.75">
      <c r="A10" s="14">
        <v>3</v>
      </c>
      <c r="B10" s="7" t="s">
        <v>208</v>
      </c>
      <c r="C10" s="14" t="s">
        <v>6</v>
      </c>
      <c r="D10" s="14">
        <v>3</v>
      </c>
      <c r="E10" s="7">
        <v>2309</v>
      </c>
      <c r="F10" s="41" t="s">
        <v>60</v>
      </c>
      <c r="G10" s="41" t="s">
        <v>35</v>
      </c>
    </row>
    <row r="11" spans="1:7" ht="25.5">
      <c r="A11" s="14">
        <v>4</v>
      </c>
      <c r="B11" s="7" t="s">
        <v>209</v>
      </c>
      <c r="C11" s="14" t="s">
        <v>6</v>
      </c>
      <c r="D11" s="14">
        <v>1</v>
      </c>
      <c r="E11" s="8">
        <f>D11*2600</f>
        <v>2600</v>
      </c>
      <c r="F11" s="102" t="s">
        <v>60</v>
      </c>
      <c r="G11" s="41" t="s">
        <v>35</v>
      </c>
    </row>
    <row r="12" spans="1:7" ht="12.75">
      <c r="A12" s="14">
        <v>5</v>
      </c>
      <c r="B12" s="7" t="s">
        <v>54</v>
      </c>
      <c r="C12" s="14" t="s">
        <v>6</v>
      </c>
      <c r="D12" s="14">
        <v>30</v>
      </c>
      <c r="E12" s="8">
        <f>D12*530</f>
        <v>15900</v>
      </c>
      <c r="F12" s="41" t="s">
        <v>37</v>
      </c>
      <c r="G12" s="41" t="s">
        <v>35</v>
      </c>
    </row>
    <row r="13" spans="1:7" ht="12.75">
      <c r="A13" s="14">
        <v>6</v>
      </c>
      <c r="B13" s="7" t="s">
        <v>95</v>
      </c>
      <c r="C13" s="14" t="s">
        <v>6</v>
      </c>
      <c r="D13" s="14">
        <v>10</v>
      </c>
      <c r="E13" s="8">
        <f>D13*700</f>
        <v>7000</v>
      </c>
      <c r="F13" s="41" t="s">
        <v>37</v>
      </c>
      <c r="G13" s="41" t="s">
        <v>35</v>
      </c>
    </row>
    <row r="14" spans="1:7" ht="12.75" customHeight="1">
      <c r="A14" s="14">
        <v>7</v>
      </c>
      <c r="B14" s="7" t="s">
        <v>108</v>
      </c>
      <c r="C14" s="14" t="s">
        <v>7</v>
      </c>
      <c r="D14" s="14">
        <v>20</v>
      </c>
      <c r="E14" s="8">
        <f>D14*1100</f>
        <v>22000</v>
      </c>
      <c r="F14" s="41" t="s">
        <v>37</v>
      </c>
      <c r="G14" s="41" t="s">
        <v>35</v>
      </c>
    </row>
    <row r="15" spans="1:7" ht="12.75">
      <c r="A15" s="14">
        <v>8</v>
      </c>
      <c r="B15" s="7" t="s">
        <v>22</v>
      </c>
      <c r="C15" s="14" t="s">
        <v>6</v>
      </c>
      <c r="D15" s="14">
        <v>15</v>
      </c>
      <c r="E15" s="8">
        <f>D15*700</f>
        <v>10500</v>
      </c>
      <c r="F15" s="41" t="s">
        <v>37</v>
      </c>
      <c r="G15" s="41" t="s">
        <v>35</v>
      </c>
    </row>
    <row r="16" spans="1:7" ht="12.75">
      <c r="A16" s="14">
        <v>9</v>
      </c>
      <c r="B16" s="7" t="s">
        <v>42</v>
      </c>
      <c r="C16" s="14" t="s">
        <v>113</v>
      </c>
      <c r="D16" s="14">
        <v>20</v>
      </c>
      <c r="E16" s="8">
        <f>D16*800</f>
        <v>16000</v>
      </c>
      <c r="F16" s="102" t="s">
        <v>37</v>
      </c>
      <c r="G16" s="41" t="s">
        <v>35</v>
      </c>
    </row>
    <row r="17" spans="1:7" ht="12.75">
      <c r="A17" s="14">
        <v>10</v>
      </c>
      <c r="B17" s="7" t="s">
        <v>210</v>
      </c>
      <c r="C17" s="14" t="s">
        <v>6</v>
      </c>
      <c r="D17" s="14">
        <v>10</v>
      </c>
      <c r="E17" s="8">
        <f>D17*650</f>
        <v>6500</v>
      </c>
      <c r="F17" s="102" t="s">
        <v>60</v>
      </c>
      <c r="G17" s="41" t="s">
        <v>35</v>
      </c>
    </row>
    <row r="18" spans="1:7" ht="12.75">
      <c r="A18" s="14">
        <v>11</v>
      </c>
      <c r="B18" s="7" t="s">
        <v>99</v>
      </c>
      <c r="C18" s="14" t="s">
        <v>6</v>
      </c>
      <c r="D18" s="14">
        <v>16</v>
      </c>
      <c r="E18" s="8">
        <f>D18*2850</f>
        <v>45600</v>
      </c>
      <c r="F18" s="41" t="s">
        <v>43</v>
      </c>
      <c r="G18" s="41" t="s">
        <v>35</v>
      </c>
    </row>
    <row r="19" spans="1:7" ht="12.75">
      <c r="A19" s="14">
        <v>12</v>
      </c>
      <c r="B19" s="7" t="s">
        <v>211</v>
      </c>
      <c r="C19" s="14" t="s">
        <v>6</v>
      </c>
      <c r="D19" s="14">
        <v>3</v>
      </c>
      <c r="E19" s="8">
        <f>D19*14148</f>
        <v>42444</v>
      </c>
      <c r="F19" s="41" t="s">
        <v>34</v>
      </c>
      <c r="G19" s="41" t="s">
        <v>35</v>
      </c>
    </row>
    <row r="20" spans="1:7" ht="12.75">
      <c r="A20" s="14">
        <v>13</v>
      </c>
      <c r="B20" s="7" t="s">
        <v>212</v>
      </c>
      <c r="C20" s="14" t="s">
        <v>6</v>
      </c>
      <c r="D20" s="14">
        <v>2</v>
      </c>
      <c r="E20" s="8">
        <f>D20*2300</f>
        <v>4600</v>
      </c>
      <c r="F20" s="41" t="s">
        <v>34</v>
      </c>
      <c r="G20" s="41" t="s">
        <v>35</v>
      </c>
    </row>
    <row r="21" spans="1:7" ht="12.75">
      <c r="A21" s="14">
        <v>14</v>
      </c>
      <c r="B21" s="7" t="s">
        <v>213</v>
      </c>
      <c r="C21" s="14" t="s">
        <v>6</v>
      </c>
      <c r="D21" s="14">
        <v>5</v>
      </c>
      <c r="E21" s="7">
        <f>D21*300</f>
        <v>1500</v>
      </c>
      <c r="F21" s="102" t="s">
        <v>60</v>
      </c>
      <c r="G21" s="41" t="s">
        <v>35</v>
      </c>
    </row>
    <row r="22" spans="1:7" ht="12.75">
      <c r="A22" s="14">
        <v>15</v>
      </c>
      <c r="B22" s="7" t="s">
        <v>214</v>
      </c>
      <c r="C22" s="14" t="s">
        <v>6</v>
      </c>
      <c r="D22" s="14">
        <v>2</v>
      </c>
      <c r="E22" s="7">
        <f>D22*2600</f>
        <v>5200</v>
      </c>
      <c r="F22" s="41" t="s">
        <v>37</v>
      </c>
      <c r="G22" s="41" t="s">
        <v>35</v>
      </c>
    </row>
    <row r="23" spans="1:7" ht="12.75">
      <c r="A23" s="14">
        <v>16</v>
      </c>
      <c r="B23" s="7" t="s">
        <v>215</v>
      </c>
      <c r="C23" s="14" t="s">
        <v>6</v>
      </c>
      <c r="D23" s="14">
        <v>2</v>
      </c>
      <c r="E23" s="7">
        <f>D23*8000</f>
        <v>16000</v>
      </c>
      <c r="F23" s="41" t="s">
        <v>37</v>
      </c>
      <c r="G23" s="41" t="s">
        <v>35</v>
      </c>
    </row>
    <row r="24" spans="1:7" ht="12.75">
      <c r="A24" s="14">
        <v>17</v>
      </c>
      <c r="B24" s="7" t="s">
        <v>216</v>
      </c>
      <c r="C24" s="14" t="s">
        <v>6</v>
      </c>
      <c r="D24" s="14">
        <v>1</v>
      </c>
      <c r="E24" s="7">
        <v>3000</v>
      </c>
      <c r="F24" s="41" t="s">
        <v>37</v>
      </c>
      <c r="G24" s="41" t="s">
        <v>35</v>
      </c>
    </row>
    <row r="25" spans="1:7" ht="12.75">
      <c r="A25" s="14">
        <v>18</v>
      </c>
      <c r="B25" s="7" t="s">
        <v>217</v>
      </c>
      <c r="C25" s="14" t="s">
        <v>6</v>
      </c>
      <c r="D25" s="14">
        <v>1</v>
      </c>
      <c r="E25" s="7">
        <f>D25*2200</f>
        <v>2200</v>
      </c>
      <c r="F25" s="41" t="s">
        <v>37</v>
      </c>
      <c r="G25" s="41" t="s">
        <v>35</v>
      </c>
    </row>
    <row r="26" spans="1:7" ht="12.75">
      <c r="A26" s="14">
        <v>19</v>
      </c>
      <c r="B26" s="7" t="s">
        <v>218</v>
      </c>
      <c r="C26" s="14" t="s">
        <v>12</v>
      </c>
      <c r="D26" s="14">
        <v>10</v>
      </c>
      <c r="E26" s="7">
        <f>D26*300</f>
        <v>3000</v>
      </c>
      <c r="F26" s="41" t="s">
        <v>37</v>
      </c>
      <c r="G26" s="41" t="s">
        <v>35</v>
      </c>
    </row>
    <row r="27" spans="1:7" ht="12.75">
      <c r="A27" s="14">
        <v>20</v>
      </c>
      <c r="B27" s="7" t="s">
        <v>219</v>
      </c>
      <c r="C27" s="14" t="s">
        <v>6</v>
      </c>
      <c r="D27" s="14">
        <v>1</v>
      </c>
      <c r="E27" s="7">
        <f>D27*750</f>
        <v>750</v>
      </c>
      <c r="F27" s="102" t="s">
        <v>34</v>
      </c>
      <c r="G27" s="41" t="s">
        <v>35</v>
      </c>
    </row>
    <row r="28" spans="1:7" ht="12.75">
      <c r="A28" s="14">
        <v>21</v>
      </c>
      <c r="B28" s="7" t="s">
        <v>220</v>
      </c>
      <c r="C28" s="14" t="s">
        <v>12</v>
      </c>
      <c r="D28" s="14">
        <v>180</v>
      </c>
      <c r="E28" s="7">
        <v>150000</v>
      </c>
      <c r="F28" s="41" t="s">
        <v>37</v>
      </c>
      <c r="G28" s="41" t="s">
        <v>35</v>
      </c>
    </row>
    <row r="29" spans="1:7" ht="12.75">
      <c r="A29" s="14"/>
      <c r="B29" s="7"/>
      <c r="C29" s="14"/>
      <c r="D29" s="14"/>
      <c r="E29" s="7"/>
      <c r="F29" s="102"/>
      <c r="G29" s="41"/>
    </row>
    <row r="30" spans="1:7" ht="12.75">
      <c r="A30" s="14"/>
      <c r="B30" s="7"/>
      <c r="C30" s="14"/>
      <c r="D30" s="14"/>
      <c r="E30" s="7"/>
      <c r="F30" s="41"/>
      <c r="G30" s="41"/>
    </row>
    <row r="31" spans="1:7" ht="12.75">
      <c r="A31" s="14"/>
      <c r="B31" s="9" t="s">
        <v>25</v>
      </c>
      <c r="C31" s="60" t="s">
        <v>9</v>
      </c>
      <c r="D31" s="7"/>
      <c r="E31" s="58">
        <f>SUM(E8:E30)</f>
        <v>360639</v>
      </c>
      <c r="F31" s="41"/>
      <c r="G31" s="41"/>
    </row>
    <row r="32" spans="1:7" ht="12.75">
      <c r="A32" s="14"/>
      <c r="B32" s="7"/>
      <c r="C32" s="7"/>
      <c r="D32" s="7"/>
      <c r="E32" s="8"/>
      <c r="F32" s="41"/>
      <c r="G32" s="41"/>
    </row>
    <row r="33" spans="1:7" ht="12.75">
      <c r="A33" s="14"/>
      <c r="B33" s="51" t="s">
        <v>48</v>
      </c>
      <c r="C33" s="51" t="s">
        <v>9</v>
      </c>
      <c r="D33" s="7"/>
      <c r="E33" s="66">
        <v>321766</v>
      </c>
      <c r="F33" s="41"/>
      <c r="G33" s="41"/>
    </row>
    <row r="34" spans="1:7" ht="12.75">
      <c r="A34" s="14"/>
      <c r="B34" s="51" t="s">
        <v>49</v>
      </c>
      <c r="C34" s="51" t="s">
        <v>9</v>
      </c>
      <c r="D34" s="7"/>
      <c r="E34" s="68">
        <v>54975.74</v>
      </c>
      <c r="F34" s="41"/>
      <c r="G34" s="41"/>
    </row>
    <row r="35" spans="1:7" ht="12.75">
      <c r="A35" s="14"/>
      <c r="B35" s="60" t="s">
        <v>50</v>
      </c>
      <c r="C35" s="60" t="s">
        <v>9</v>
      </c>
      <c r="D35" s="7"/>
      <c r="E35" s="58">
        <f>E33+E34</f>
        <v>376741.74</v>
      </c>
      <c r="F35" s="41"/>
      <c r="G35" s="41"/>
    </row>
    <row r="37" ht="12.75">
      <c r="E37" s="103"/>
    </row>
  </sheetData>
  <sheetProtection/>
  <mergeCells count="3">
    <mergeCell ref="E8:E9"/>
    <mergeCell ref="F8:F9"/>
    <mergeCell ref="G8:G9"/>
  </mergeCells>
  <printOptions/>
  <pageMargins left="0.75" right="0.75" top="1" bottom="1" header="0.5" footer="0.5"/>
  <pageSetup orientation="portrait" paperSize="9"/>
  <ignoredErrors>
    <ignoredError sqref="E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.75390625" style="16" customWidth="1"/>
    <col min="2" max="2" width="40.875" style="17" customWidth="1"/>
    <col min="3" max="3" width="4.75390625" style="16" customWidth="1"/>
    <col min="4" max="4" width="7.00390625" style="16" customWidth="1"/>
    <col min="5" max="6" width="12.125" style="0" customWidth="1"/>
    <col min="7" max="7" width="13.125" style="0" customWidth="1"/>
  </cols>
  <sheetData>
    <row r="1" spans="3:4" ht="21.75" customHeight="1">
      <c r="C1" s="18"/>
      <c r="D1" s="19"/>
    </row>
    <row r="3" spans="1:5" ht="12.75" customHeight="1">
      <c r="A3" s="125" t="s">
        <v>27</v>
      </c>
      <c r="B3" s="125"/>
      <c r="C3" s="125"/>
      <c r="D3" s="125"/>
      <c r="E3" s="105"/>
    </row>
    <row r="4" spans="1:5" ht="12.75">
      <c r="A4" s="125" t="s">
        <v>26</v>
      </c>
      <c r="B4" s="125"/>
      <c r="C4" s="125"/>
      <c r="D4" s="125"/>
      <c r="E4" s="105"/>
    </row>
    <row r="5" spans="1:5" ht="12.75">
      <c r="A5" s="125" t="s">
        <v>127</v>
      </c>
      <c r="B5" s="125"/>
      <c r="C5" s="125"/>
      <c r="D5" s="125"/>
      <c r="E5" s="105"/>
    </row>
    <row r="6" spans="1:4" ht="12.75">
      <c r="A6" s="20"/>
      <c r="B6" s="20"/>
      <c r="C6" s="21"/>
      <c r="D6" s="21"/>
    </row>
    <row r="7" spans="1:4" ht="12.75">
      <c r="A7" s="20"/>
      <c r="B7" s="22"/>
      <c r="C7" s="20"/>
      <c r="D7" s="20"/>
    </row>
    <row r="8" spans="1:7" ht="30" customHeight="1">
      <c r="A8" s="40" t="s">
        <v>28</v>
      </c>
      <c r="B8" s="40" t="s">
        <v>3</v>
      </c>
      <c r="C8" s="40" t="s">
        <v>29</v>
      </c>
      <c r="D8" s="40" t="s">
        <v>5</v>
      </c>
      <c r="E8" s="40" t="s">
        <v>30</v>
      </c>
      <c r="F8" s="40" t="s">
        <v>31</v>
      </c>
      <c r="G8" s="40" t="s">
        <v>32</v>
      </c>
    </row>
    <row r="9" spans="1:7" ht="12.75">
      <c r="A9" s="24">
        <v>1</v>
      </c>
      <c r="B9" s="25" t="s">
        <v>33</v>
      </c>
      <c r="C9" s="26" t="s">
        <v>7</v>
      </c>
      <c r="D9" s="26">
        <v>20</v>
      </c>
      <c r="E9" s="8">
        <f>D9*800</f>
        <v>16000</v>
      </c>
      <c r="F9" s="41" t="s">
        <v>34</v>
      </c>
      <c r="G9" s="41" t="s">
        <v>35</v>
      </c>
    </row>
    <row r="10" spans="1:7" ht="12.75">
      <c r="A10" s="24">
        <v>2</v>
      </c>
      <c r="B10" s="25" t="s">
        <v>36</v>
      </c>
      <c r="C10" s="26" t="s">
        <v>7</v>
      </c>
      <c r="D10" s="26">
        <v>15</v>
      </c>
      <c r="E10" s="8">
        <f>D10*414</f>
        <v>6210</v>
      </c>
      <c r="F10" s="41" t="s">
        <v>37</v>
      </c>
      <c r="G10" s="41" t="s">
        <v>35</v>
      </c>
    </row>
    <row r="11" spans="1:7" ht="12.75">
      <c r="A11" s="24">
        <v>3</v>
      </c>
      <c r="B11" s="30" t="s">
        <v>38</v>
      </c>
      <c r="C11" s="27" t="s">
        <v>6</v>
      </c>
      <c r="D11" s="27">
        <v>40</v>
      </c>
      <c r="E11" s="8">
        <f>D11*530</f>
        <v>21200</v>
      </c>
      <c r="F11" s="41" t="s">
        <v>37</v>
      </c>
      <c r="G11" s="41" t="s">
        <v>35</v>
      </c>
    </row>
    <row r="12" spans="1:7" ht="12.75">
      <c r="A12" s="24">
        <v>4</v>
      </c>
      <c r="B12" s="30" t="s">
        <v>39</v>
      </c>
      <c r="C12" s="27" t="s">
        <v>6</v>
      </c>
      <c r="D12" s="27">
        <v>12</v>
      </c>
      <c r="E12" s="8">
        <f>D12*890</f>
        <v>10680</v>
      </c>
      <c r="F12" s="41" t="s">
        <v>37</v>
      </c>
      <c r="G12" s="41" t="s">
        <v>35</v>
      </c>
    </row>
    <row r="13" spans="1:7" ht="12.75">
      <c r="A13" s="24">
        <v>5</v>
      </c>
      <c r="B13" s="42" t="s">
        <v>40</v>
      </c>
      <c r="C13" s="27" t="s">
        <v>6</v>
      </c>
      <c r="D13" s="27">
        <v>24</v>
      </c>
      <c r="E13" s="8">
        <f>D13*270</f>
        <v>6480</v>
      </c>
      <c r="F13" s="41" t="s">
        <v>37</v>
      </c>
      <c r="G13" s="41" t="s">
        <v>35</v>
      </c>
    </row>
    <row r="14" spans="1:7" ht="12.75">
      <c r="A14" s="24">
        <v>6</v>
      </c>
      <c r="B14" s="30" t="s">
        <v>22</v>
      </c>
      <c r="C14" s="27" t="s">
        <v>6</v>
      </c>
      <c r="D14" s="15">
        <v>12</v>
      </c>
      <c r="E14" s="8">
        <f>D14*700</f>
        <v>8400</v>
      </c>
      <c r="F14" s="41" t="s">
        <v>37</v>
      </c>
      <c r="G14" s="41" t="s">
        <v>35</v>
      </c>
    </row>
    <row r="15" spans="1:7" ht="12.75">
      <c r="A15" s="24">
        <v>7</v>
      </c>
      <c r="B15" s="30" t="s">
        <v>41</v>
      </c>
      <c r="C15" s="27" t="s">
        <v>7</v>
      </c>
      <c r="D15" s="27">
        <v>10</v>
      </c>
      <c r="E15" s="8">
        <f>D15*1100</f>
        <v>11000</v>
      </c>
      <c r="F15" s="41" t="s">
        <v>37</v>
      </c>
      <c r="G15" s="41" t="s">
        <v>35</v>
      </c>
    </row>
    <row r="16" spans="1:7" ht="12.75">
      <c r="A16" s="24">
        <v>8</v>
      </c>
      <c r="B16" s="30" t="s">
        <v>42</v>
      </c>
      <c r="C16" s="27" t="s">
        <v>7</v>
      </c>
      <c r="D16" s="27">
        <v>40</v>
      </c>
      <c r="E16" s="8">
        <f>D16*800</f>
        <v>32000</v>
      </c>
      <c r="F16" s="41" t="s">
        <v>43</v>
      </c>
      <c r="G16" s="41" t="s">
        <v>35</v>
      </c>
    </row>
    <row r="17" spans="1:7" ht="12.75">
      <c r="A17" s="24">
        <v>9</v>
      </c>
      <c r="B17" s="43" t="s">
        <v>44</v>
      </c>
      <c r="C17" s="44" t="s">
        <v>6</v>
      </c>
      <c r="D17" s="44">
        <v>20</v>
      </c>
      <c r="E17" s="8">
        <f>D17*2850</f>
        <v>57000</v>
      </c>
      <c r="F17" s="41" t="s">
        <v>37</v>
      </c>
      <c r="G17" s="41" t="s">
        <v>35</v>
      </c>
    </row>
    <row r="18" spans="1:7" ht="11.25" customHeight="1">
      <c r="A18" s="24">
        <v>10</v>
      </c>
      <c r="B18" s="43" t="s">
        <v>45</v>
      </c>
      <c r="C18" s="44" t="s">
        <v>12</v>
      </c>
      <c r="D18" s="44">
        <v>60</v>
      </c>
      <c r="E18" s="8">
        <f>D18*800</f>
        <v>48000</v>
      </c>
      <c r="F18" s="41" t="s">
        <v>37</v>
      </c>
      <c r="G18" s="41" t="s">
        <v>35</v>
      </c>
    </row>
    <row r="19" spans="1:7" ht="12.75">
      <c r="A19" s="24">
        <v>11</v>
      </c>
      <c r="B19" s="43" t="s">
        <v>46</v>
      </c>
      <c r="C19" s="44" t="s">
        <v>6</v>
      </c>
      <c r="D19" s="45">
        <v>1</v>
      </c>
      <c r="E19" s="8">
        <f>D19*11380</f>
        <v>11380</v>
      </c>
      <c r="F19" s="41" t="s">
        <v>37</v>
      </c>
      <c r="G19" s="41" t="s">
        <v>35</v>
      </c>
    </row>
    <row r="20" spans="1:7" ht="12.75">
      <c r="A20" s="24">
        <v>12</v>
      </c>
      <c r="B20" s="43" t="s">
        <v>18</v>
      </c>
      <c r="C20" s="44" t="s">
        <v>6</v>
      </c>
      <c r="D20" s="46">
        <v>18</v>
      </c>
      <c r="E20" s="47">
        <f>D20*650</f>
        <v>11700</v>
      </c>
      <c r="F20" s="41" t="s">
        <v>43</v>
      </c>
      <c r="G20" s="41" t="s">
        <v>35</v>
      </c>
    </row>
    <row r="21" spans="1:7" ht="12.75">
      <c r="A21" s="24">
        <v>13</v>
      </c>
      <c r="B21" s="43" t="s">
        <v>47</v>
      </c>
      <c r="C21" s="44" t="s">
        <v>6</v>
      </c>
      <c r="D21" s="46">
        <v>1</v>
      </c>
      <c r="E21" s="39">
        <f>D21*4800</f>
        <v>4800</v>
      </c>
      <c r="F21" s="41" t="s">
        <v>34</v>
      </c>
      <c r="G21" s="41" t="s">
        <v>35</v>
      </c>
    </row>
    <row r="22" spans="1:7" ht="12.75">
      <c r="A22" s="28"/>
      <c r="B22" s="43"/>
      <c r="C22" s="44"/>
      <c r="D22" s="46"/>
      <c r="E22" s="39"/>
      <c r="F22" s="48"/>
      <c r="G22" s="48"/>
    </row>
    <row r="23" spans="1:7" ht="12.75">
      <c r="A23" s="28"/>
      <c r="B23" s="43"/>
      <c r="C23" s="44"/>
      <c r="D23" s="46"/>
      <c r="E23" s="39"/>
      <c r="F23" s="48"/>
      <c r="G23" s="48"/>
    </row>
    <row r="24" spans="1:7" ht="12.75">
      <c r="A24" s="28"/>
      <c r="B24" s="43"/>
      <c r="C24" s="44"/>
      <c r="D24" s="46"/>
      <c r="E24" s="39"/>
      <c r="F24" s="48"/>
      <c r="G24" s="48"/>
    </row>
    <row r="25" spans="1:7" ht="12.75">
      <c r="A25" s="28"/>
      <c r="B25" s="43"/>
      <c r="C25" s="44"/>
      <c r="D25" s="46"/>
      <c r="E25" s="39"/>
      <c r="F25" s="48"/>
      <c r="G25" s="48"/>
    </row>
    <row r="26" spans="1:7" ht="12.75">
      <c r="A26" s="28"/>
      <c r="B26" s="43"/>
      <c r="C26" s="44"/>
      <c r="D26" s="46"/>
      <c r="E26" s="39"/>
      <c r="F26" s="48"/>
      <c r="G26" s="48"/>
    </row>
    <row r="27" spans="1:7" ht="12.75">
      <c r="A27" s="28"/>
      <c r="B27" s="43"/>
      <c r="C27" s="44"/>
      <c r="D27" s="46"/>
      <c r="E27" s="39"/>
      <c r="F27" s="48"/>
      <c r="G27" s="48"/>
    </row>
    <row r="28" spans="1:7" ht="12.75">
      <c r="A28" s="28"/>
      <c r="B28" s="9" t="s">
        <v>8</v>
      </c>
      <c r="C28" s="9" t="s">
        <v>9</v>
      </c>
      <c r="D28" s="44"/>
      <c r="E28" s="49">
        <f>SUM(E9:E27)</f>
        <v>244850</v>
      </c>
      <c r="F28" s="48"/>
      <c r="G28" s="48"/>
    </row>
    <row r="29" spans="1:7" ht="12.75">
      <c r="A29" s="28"/>
      <c r="B29" s="7"/>
      <c r="C29" s="7"/>
      <c r="D29" s="29"/>
      <c r="E29" s="47"/>
      <c r="F29" s="48"/>
      <c r="G29" s="48"/>
    </row>
    <row r="30" spans="1:7" ht="12.75">
      <c r="A30" s="50"/>
      <c r="B30" s="51" t="s">
        <v>48</v>
      </c>
      <c r="C30" s="51" t="s">
        <v>9</v>
      </c>
      <c r="D30" s="23"/>
      <c r="E30" s="52">
        <v>324625</v>
      </c>
      <c r="F30" s="48"/>
      <c r="G30" s="48"/>
    </row>
    <row r="31" spans="1:7" ht="12.75" customHeight="1">
      <c r="A31" s="53"/>
      <c r="B31" s="51" t="s">
        <v>49</v>
      </c>
      <c r="C31" s="51" t="s">
        <v>9</v>
      </c>
      <c r="D31" s="54"/>
      <c r="E31" s="55">
        <v>39193.68</v>
      </c>
      <c r="F31" s="48"/>
      <c r="G31" s="48"/>
    </row>
    <row r="32" spans="1:7" ht="16.5" customHeight="1">
      <c r="A32" s="50"/>
      <c r="B32" s="60" t="s">
        <v>50</v>
      </c>
      <c r="C32" s="60" t="s">
        <v>9</v>
      </c>
      <c r="D32" s="61"/>
      <c r="E32" s="62">
        <f>E30+E31</f>
        <v>363818.68</v>
      </c>
      <c r="F32" s="48"/>
      <c r="G32" s="48"/>
    </row>
    <row r="33" spans="1:4" ht="12.75">
      <c r="A33" s="36"/>
      <c r="B33" s="37"/>
      <c r="C33" s="38"/>
      <c r="D33" s="38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zoomScalePageLayoutView="0" workbookViewId="0" topLeftCell="A7">
      <selection activeCell="E29" sqref="E29"/>
    </sheetView>
  </sheetViews>
  <sheetFormatPr defaultColWidth="9.00390625" defaultRowHeight="12.75"/>
  <cols>
    <col min="1" max="1" width="5.875" style="0" customWidth="1"/>
    <col min="2" max="2" width="42.875" style="0" customWidth="1"/>
    <col min="3" max="3" width="5.00390625" style="0" customWidth="1"/>
    <col min="4" max="4" width="7.00390625" style="0" customWidth="1"/>
    <col min="5" max="5" width="11.625" style="0" customWidth="1"/>
    <col min="6" max="6" width="11.875" style="0" customWidth="1"/>
    <col min="7" max="7" width="10.75390625" style="0" customWidth="1"/>
  </cols>
  <sheetData>
    <row r="3" spans="2:4" ht="15">
      <c r="B3" s="1" t="s">
        <v>27</v>
      </c>
      <c r="C3" s="2"/>
      <c r="D3" s="2"/>
    </row>
    <row r="4" spans="2:4" ht="15">
      <c r="B4" s="2" t="s">
        <v>10</v>
      </c>
      <c r="C4" s="2"/>
      <c r="D4" s="2"/>
    </row>
    <row r="5" spans="2:6" ht="15">
      <c r="B5" s="1" t="s">
        <v>51</v>
      </c>
      <c r="C5" s="2"/>
      <c r="D5" s="2"/>
      <c r="F5" s="3"/>
    </row>
    <row r="6" ht="12.75">
      <c r="F6" s="3"/>
    </row>
    <row r="7" spans="1:7" ht="33.75">
      <c r="A7" s="64" t="s">
        <v>11</v>
      </c>
      <c r="B7" s="64" t="s">
        <v>3</v>
      </c>
      <c r="C7" s="40" t="s">
        <v>4</v>
      </c>
      <c r="D7" s="40" t="s">
        <v>5</v>
      </c>
      <c r="E7" s="40" t="s">
        <v>52</v>
      </c>
      <c r="F7" s="40" t="s">
        <v>31</v>
      </c>
      <c r="G7" s="40" t="s">
        <v>32</v>
      </c>
    </row>
    <row r="8" spans="1:7" ht="12.75">
      <c r="A8" s="14">
        <v>1</v>
      </c>
      <c r="B8" s="7" t="s">
        <v>13</v>
      </c>
      <c r="C8" s="14" t="s">
        <v>6</v>
      </c>
      <c r="D8" s="14">
        <v>1</v>
      </c>
      <c r="E8" s="7">
        <v>6122</v>
      </c>
      <c r="F8" s="41" t="s">
        <v>60</v>
      </c>
      <c r="G8" s="41" t="s">
        <v>35</v>
      </c>
    </row>
    <row r="9" spans="1:7" ht="14.25" customHeight="1">
      <c r="A9" s="14">
        <v>2</v>
      </c>
      <c r="B9" s="7" t="s">
        <v>67</v>
      </c>
      <c r="C9" s="14" t="s">
        <v>6</v>
      </c>
      <c r="D9" s="14">
        <v>4</v>
      </c>
      <c r="E9" s="7">
        <f>D9*2600</f>
        <v>10400</v>
      </c>
      <c r="F9" s="41" t="s">
        <v>37</v>
      </c>
      <c r="G9" s="41" t="s">
        <v>35</v>
      </c>
    </row>
    <row r="10" spans="1:7" ht="12.75" customHeight="1">
      <c r="A10" s="14">
        <v>3</v>
      </c>
      <c r="B10" s="7" t="s">
        <v>54</v>
      </c>
      <c r="C10" s="14" t="s">
        <v>6</v>
      </c>
      <c r="D10" s="14">
        <v>40</v>
      </c>
      <c r="E10" s="7">
        <f>D10*530</f>
        <v>21200</v>
      </c>
      <c r="F10" s="41" t="s">
        <v>37</v>
      </c>
      <c r="G10" s="41" t="s">
        <v>35</v>
      </c>
    </row>
    <row r="11" spans="1:7" ht="12.75">
      <c r="A11" s="14">
        <v>4</v>
      </c>
      <c r="B11" s="7" t="s">
        <v>39</v>
      </c>
      <c r="C11" s="14" t="s">
        <v>6</v>
      </c>
      <c r="D11" s="14">
        <v>16</v>
      </c>
      <c r="E11" s="7">
        <f>D11*890</f>
        <v>14240</v>
      </c>
      <c r="F11" s="41" t="s">
        <v>37</v>
      </c>
      <c r="G11" s="41" t="s">
        <v>35</v>
      </c>
    </row>
    <row r="12" spans="1:7" ht="12.75">
      <c r="A12" s="14">
        <v>5</v>
      </c>
      <c r="B12" s="7" t="s">
        <v>55</v>
      </c>
      <c r="C12" s="14" t="s">
        <v>6</v>
      </c>
      <c r="D12" s="14">
        <v>8</v>
      </c>
      <c r="E12" s="7">
        <f>D12*890</f>
        <v>7120</v>
      </c>
      <c r="F12" s="41" t="s">
        <v>37</v>
      </c>
      <c r="G12" s="41" t="s">
        <v>35</v>
      </c>
    </row>
    <row r="13" spans="1:7" ht="12.75">
      <c r="A13" s="14">
        <v>6</v>
      </c>
      <c r="B13" s="7" t="s">
        <v>68</v>
      </c>
      <c r="C13" s="14" t="s">
        <v>7</v>
      </c>
      <c r="D13" s="14">
        <v>80</v>
      </c>
      <c r="E13" s="7">
        <f>D13*800</f>
        <v>64000</v>
      </c>
      <c r="F13" s="41" t="s">
        <v>34</v>
      </c>
      <c r="G13" s="41" t="s">
        <v>35</v>
      </c>
    </row>
    <row r="14" spans="1:7" ht="12.75">
      <c r="A14" s="14">
        <v>7</v>
      </c>
      <c r="B14" s="7" t="s">
        <v>69</v>
      </c>
      <c r="C14" s="14" t="s">
        <v>12</v>
      </c>
      <c r="D14" s="14">
        <f>100+40+40</f>
        <v>180</v>
      </c>
      <c r="E14" s="7">
        <f>D14*700</f>
        <v>126000</v>
      </c>
      <c r="F14" s="41" t="s">
        <v>34</v>
      </c>
      <c r="G14" s="41" t="s">
        <v>35</v>
      </c>
    </row>
    <row r="15" spans="1:7" ht="12.75">
      <c r="A15" s="14">
        <v>8</v>
      </c>
      <c r="B15" s="7" t="s">
        <v>70</v>
      </c>
      <c r="C15" s="14" t="s">
        <v>6</v>
      </c>
      <c r="D15" s="14">
        <f>9</f>
        <v>9</v>
      </c>
      <c r="E15" s="7">
        <f>D15*2850</f>
        <v>25650</v>
      </c>
      <c r="F15" s="41" t="s">
        <v>43</v>
      </c>
      <c r="G15" s="41" t="s">
        <v>35</v>
      </c>
    </row>
    <row r="16" spans="1:7" ht="12.75">
      <c r="A16" s="14">
        <v>9</v>
      </c>
      <c r="B16" s="7" t="s">
        <v>71</v>
      </c>
      <c r="C16" s="14" t="s">
        <v>6</v>
      </c>
      <c r="D16" s="14">
        <v>1</v>
      </c>
      <c r="E16" s="7">
        <f>D16*14148</f>
        <v>14148</v>
      </c>
      <c r="F16" s="41" t="s">
        <v>34</v>
      </c>
      <c r="G16" s="41" t="s">
        <v>35</v>
      </c>
    </row>
    <row r="17" spans="1:7" ht="12.75">
      <c r="A17" s="14">
        <v>10</v>
      </c>
      <c r="B17" s="7" t="s">
        <v>72</v>
      </c>
      <c r="C17" s="14" t="s">
        <v>7</v>
      </c>
      <c r="D17" s="14">
        <v>10</v>
      </c>
      <c r="E17" s="7">
        <f>D17*350</f>
        <v>3500</v>
      </c>
      <c r="F17" s="41" t="s">
        <v>37</v>
      </c>
      <c r="G17" s="41" t="s">
        <v>35</v>
      </c>
    </row>
    <row r="18" spans="1:7" ht="12.75">
      <c r="A18" s="14">
        <v>11</v>
      </c>
      <c r="B18" s="7" t="s">
        <v>73</v>
      </c>
      <c r="C18" s="14" t="s">
        <v>12</v>
      </c>
      <c r="D18" s="14">
        <v>3</v>
      </c>
      <c r="E18" s="7">
        <f>D18*600</f>
        <v>1800</v>
      </c>
      <c r="F18" s="41" t="s">
        <v>37</v>
      </c>
      <c r="G18" s="41" t="s">
        <v>35</v>
      </c>
    </row>
    <row r="19" spans="1:7" ht="12.75">
      <c r="A19" s="14">
        <v>12</v>
      </c>
      <c r="B19" s="7" t="s">
        <v>74</v>
      </c>
      <c r="C19" s="14" t="s">
        <v>12</v>
      </c>
      <c r="D19" s="14">
        <v>18</v>
      </c>
      <c r="E19" s="7">
        <f>D19*1600</f>
        <v>28800</v>
      </c>
      <c r="F19" s="41" t="s">
        <v>37</v>
      </c>
      <c r="G19" s="41" t="s">
        <v>35</v>
      </c>
    </row>
    <row r="20" spans="1:7" ht="12.75">
      <c r="A20" s="14">
        <v>13</v>
      </c>
      <c r="B20" s="7" t="s">
        <v>75</v>
      </c>
      <c r="C20" s="14" t="s">
        <v>12</v>
      </c>
      <c r="D20" s="14">
        <v>4</v>
      </c>
      <c r="E20" s="7">
        <f>D20*1300</f>
        <v>5200</v>
      </c>
      <c r="F20" s="41" t="s">
        <v>37</v>
      </c>
      <c r="G20" s="41" t="s">
        <v>35</v>
      </c>
    </row>
    <row r="21" spans="1:7" ht="12.75">
      <c r="A21" s="14">
        <v>14</v>
      </c>
      <c r="B21" s="7" t="s">
        <v>76</v>
      </c>
      <c r="C21" s="14" t="s">
        <v>6</v>
      </c>
      <c r="D21" s="14">
        <v>10</v>
      </c>
      <c r="E21" s="7">
        <f>D21*560</f>
        <v>5600</v>
      </c>
      <c r="F21" s="41" t="s">
        <v>34</v>
      </c>
      <c r="G21" s="41" t="s">
        <v>35</v>
      </c>
    </row>
    <row r="22" spans="1:7" ht="12.75">
      <c r="A22" s="14">
        <v>15</v>
      </c>
      <c r="B22" s="7" t="s">
        <v>77</v>
      </c>
      <c r="C22" s="14" t="s">
        <v>12</v>
      </c>
      <c r="D22" s="14">
        <v>15</v>
      </c>
      <c r="E22" s="7">
        <v>15000</v>
      </c>
      <c r="F22" s="41" t="s">
        <v>34</v>
      </c>
      <c r="G22" s="41" t="s">
        <v>35</v>
      </c>
    </row>
    <row r="23" spans="1:7" ht="12.75">
      <c r="A23" s="14">
        <v>16</v>
      </c>
      <c r="B23" s="7" t="s">
        <v>78</v>
      </c>
      <c r="C23" s="14" t="s">
        <v>6</v>
      </c>
      <c r="D23" s="14">
        <v>1</v>
      </c>
      <c r="E23" s="7">
        <f>4800</f>
        <v>4800</v>
      </c>
      <c r="F23" s="41" t="s">
        <v>43</v>
      </c>
      <c r="G23" s="41" t="s">
        <v>35</v>
      </c>
    </row>
    <row r="24" spans="1:7" ht="12.75">
      <c r="A24" s="14">
        <v>17</v>
      </c>
      <c r="B24" s="7" t="s">
        <v>79</v>
      </c>
      <c r="C24" s="14" t="s">
        <v>7</v>
      </c>
      <c r="D24" s="14">
        <v>5</v>
      </c>
      <c r="E24" s="7">
        <f>D24*300</f>
        <v>1500</v>
      </c>
      <c r="F24" s="41" t="s">
        <v>43</v>
      </c>
      <c r="G24" s="41" t="s">
        <v>35</v>
      </c>
    </row>
    <row r="25" spans="1:7" ht="12.75">
      <c r="A25" s="14">
        <v>18</v>
      </c>
      <c r="B25" s="7" t="s">
        <v>80</v>
      </c>
      <c r="C25" s="14" t="s">
        <v>12</v>
      </c>
      <c r="D25" s="14">
        <v>30</v>
      </c>
      <c r="E25" s="7">
        <f>D25*800</f>
        <v>24000</v>
      </c>
      <c r="F25" s="41" t="s">
        <v>43</v>
      </c>
      <c r="G25" s="41" t="s">
        <v>35</v>
      </c>
    </row>
    <row r="26" spans="1:7" ht="12.75">
      <c r="A26" s="7"/>
      <c r="B26" s="57" t="s">
        <v>0</v>
      </c>
      <c r="C26" s="33" t="s">
        <v>9</v>
      </c>
      <c r="D26" s="7"/>
      <c r="E26" s="58">
        <f>SUM(E8:E25)</f>
        <v>379080</v>
      </c>
      <c r="F26" s="8"/>
      <c r="G26" s="8"/>
    </row>
    <row r="27" spans="1:7" ht="12.75">
      <c r="A27" s="7"/>
      <c r="B27" s="57"/>
      <c r="C27" s="59"/>
      <c r="D27" s="7"/>
      <c r="E27" s="58"/>
      <c r="F27" s="8"/>
      <c r="G27" s="8"/>
    </row>
    <row r="28" spans="1:7" ht="12.75">
      <c r="A28" s="7"/>
      <c r="B28" s="65" t="s">
        <v>64</v>
      </c>
      <c r="C28" s="23" t="s">
        <v>9</v>
      </c>
      <c r="D28" s="7"/>
      <c r="E28" s="66">
        <v>324978</v>
      </c>
      <c r="F28" s="8"/>
      <c r="G28" s="8"/>
    </row>
    <row r="29" spans="1:7" ht="12.75">
      <c r="A29" s="7"/>
      <c r="B29" s="65" t="s">
        <v>81</v>
      </c>
      <c r="C29" s="23" t="s">
        <v>9</v>
      </c>
      <c r="D29" s="7"/>
      <c r="E29" s="68">
        <v>18499.14</v>
      </c>
      <c r="F29" s="8"/>
      <c r="G29" s="8"/>
    </row>
    <row r="30" spans="1:7" ht="12.75">
      <c r="A30" s="7"/>
      <c r="B30" s="34" t="s">
        <v>66</v>
      </c>
      <c r="C30" s="33" t="s">
        <v>9</v>
      </c>
      <c r="D30" s="7"/>
      <c r="E30" s="58">
        <f>E28+E29</f>
        <v>343477.14</v>
      </c>
      <c r="F30" s="8"/>
      <c r="G30" s="8"/>
    </row>
    <row r="32" ht="12.75">
      <c r="E32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0">
      <selection activeCell="F25" sqref="F25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37.875" style="0" customWidth="1"/>
    <col min="4" max="4" width="4.375" style="0" customWidth="1"/>
    <col min="5" max="5" width="6.375" style="0" customWidth="1"/>
    <col min="6" max="6" width="11.25390625" style="0" customWidth="1"/>
    <col min="7" max="7" width="11.75390625" style="0" customWidth="1"/>
    <col min="8" max="8" width="11.625" style="0" customWidth="1"/>
  </cols>
  <sheetData>
    <row r="3" spans="3:6" ht="15">
      <c r="C3" s="104" t="s">
        <v>27</v>
      </c>
      <c r="D3" s="105"/>
      <c r="E3" s="105"/>
      <c r="F3" s="105"/>
    </row>
    <row r="4" spans="3:5" ht="15">
      <c r="C4" s="2" t="s">
        <v>14</v>
      </c>
      <c r="D4" s="2"/>
      <c r="E4" s="2"/>
    </row>
    <row r="5" spans="3:7" ht="15">
      <c r="C5" s="104" t="s">
        <v>51</v>
      </c>
      <c r="D5" s="105"/>
      <c r="E5" s="105"/>
      <c r="F5" s="105"/>
      <c r="G5" s="3"/>
    </row>
    <row r="6" ht="12.75">
      <c r="G6" s="3"/>
    </row>
    <row r="7" spans="1:8" ht="33.75">
      <c r="A7" s="4"/>
      <c r="B7" s="64" t="s">
        <v>11</v>
      </c>
      <c r="C7" s="64" t="s">
        <v>3</v>
      </c>
      <c r="D7" s="40" t="s">
        <v>4</v>
      </c>
      <c r="E7" s="40" t="s">
        <v>5</v>
      </c>
      <c r="F7" s="40" t="s">
        <v>52</v>
      </c>
      <c r="G7" s="40" t="s">
        <v>31</v>
      </c>
      <c r="H7" s="40" t="s">
        <v>32</v>
      </c>
    </row>
    <row r="8" spans="1:8" ht="16.5" customHeight="1">
      <c r="A8" s="5"/>
      <c r="B8" s="6">
        <v>1</v>
      </c>
      <c r="C8" s="7" t="s">
        <v>82</v>
      </c>
      <c r="D8" s="14" t="s">
        <v>6</v>
      </c>
      <c r="E8" s="14">
        <v>1</v>
      </c>
      <c r="F8" s="7">
        <v>837</v>
      </c>
      <c r="G8" s="56" t="s">
        <v>60</v>
      </c>
      <c r="H8" s="41" t="s">
        <v>35</v>
      </c>
    </row>
    <row r="9" spans="1:8" ht="24.75" customHeight="1">
      <c r="A9" s="5"/>
      <c r="B9" s="6">
        <v>2</v>
      </c>
      <c r="C9" s="7" t="s">
        <v>53</v>
      </c>
      <c r="D9" s="14" t="s">
        <v>6</v>
      </c>
      <c r="E9" s="14">
        <v>15</v>
      </c>
      <c r="F9" s="7">
        <f>E9*270</f>
        <v>4050</v>
      </c>
      <c r="G9" s="56" t="s">
        <v>37</v>
      </c>
      <c r="H9" s="41" t="s">
        <v>35</v>
      </c>
    </row>
    <row r="10" spans="1:8" ht="25.5">
      <c r="A10" s="5"/>
      <c r="B10" s="6">
        <v>3</v>
      </c>
      <c r="C10" s="7" t="s">
        <v>54</v>
      </c>
      <c r="D10" s="14" t="s">
        <v>6</v>
      </c>
      <c r="E10" s="14">
        <v>15</v>
      </c>
      <c r="F10" s="7">
        <f>E10*290</f>
        <v>4350</v>
      </c>
      <c r="G10" s="56" t="s">
        <v>37</v>
      </c>
      <c r="H10" s="41" t="s">
        <v>35</v>
      </c>
    </row>
    <row r="11" spans="1:8" ht="12.75">
      <c r="A11" s="5"/>
      <c r="B11" s="6">
        <v>4</v>
      </c>
      <c r="C11" s="7" t="s">
        <v>83</v>
      </c>
      <c r="D11" s="14" t="s">
        <v>6</v>
      </c>
      <c r="E11" s="14">
        <v>6</v>
      </c>
      <c r="F11" s="7">
        <f>E11*530</f>
        <v>3180</v>
      </c>
      <c r="G11" s="56" t="s">
        <v>37</v>
      </c>
      <c r="H11" s="41" t="s">
        <v>35</v>
      </c>
    </row>
    <row r="12" spans="1:8" ht="12.75">
      <c r="A12" s="5"/>
      <c r="B12" s="6">
        <v>5</v>
      </c>
      <c r="C12" s="7" t="s">
        <v>84</v>
      </c>
      <c r="D12" s="14" t="s">
        <v>6</v>
      </c>
      <c r="E12" s="14">
        <v>6</v>
      </c>
      <c r="F12" s="7">
        <f>E12*510</f>
        <v>3060</v>
      </c>
      <c r="G12" s="56" t="s">
        <v>37</v>
      </c>
      <c r="H12" s="41" t="s">
        <v>35</v>
      </c>
    </row>
    <row r="13" spans="1:8" ht="12.75">
      <c r="A13" s="5"/>
      <c r="B13" s="6">
        <v>6</v>
      </c>
      <c r="C13" s="7" t="s">
        <v>85</v>
      </c>
      <c r="D13" s="14" t="s">
        <v>6</v>
      </c>
      <c r="E13" s="14">
        <v>10</v>
      </c>
      <c r="F13" s="7">
        <f>E13*800</f>
        <v>8000</v>
      </c>
      <c r="G13" s="56" t="s">
        <v>37</v>
      </c>
      <c r="H13" s="41" t="s">
        <v>35</v>
      </c>
    </row>
    <row r="14" spans="1:8" ht="12.75">
      <c r="A14" s="5"/>
      <c r="B14" s="6">
        <v>7</v>
      </c>
      <c r="C14" s="7" t="s">
        <v>86</v>
      </c>
      <c r="D14" s="14" t="s">
        <v>6</v>
      </c>
      <c r="E14" s="14">
        <v>22</v>
      </c>
      <c r="F14" s="7">
        <f>E14*270</f>
        <v>5940</v>
      </c>
      <c r="G14" s="56" t="s">
        <v>37</v>
      </c>
      <c r="H14" s="41" t="s">
        <v>35</v>
      </c>
    </row>
    <row r="15" spans="1:8" ht="12.75">
      <c r="A15" s="5"/>
      <c r="B15" s="6">
        <v>8</v>
      </c>
      <c r="C15" s="7" t="s">
        <v>87</v>
      </c>
      <c r="D15" s="14" t="s">
        <v>7</v>
      </c>
      <c r="E15" s="14">
        <v>30</v>
      </c>
      <c r="F15" s="7">
        <f>E15*800</f>
        <v>24000</v>
      </c>
      <c r="G15" s="56" t="s">
        <v>37</v>
      </c>
      <c r="H15" s="41" t="s">
        <v>35</v>
      </c>
    </row>
    <row r="16" spans="1:8" ht="12.75">
      <c r="A16" s="5"/>
      <c r="B16" s="6">
        <v>9</v>
      </c>
      <c r="C16" s="7" t="s">
        <v>88</v>
      </c>
      <c r="D16" s="14" t="s">
        <v>7</v>
      </c>
      <c r="E16" s="14">
        <v>40</v>
      </c>
      <c r="F16" s="7">
        <f>E16*800</f>
        <v>32000</v>
      </c>
      <c r="G16" s="56" t="s">
        <v>37</v>
      </c>
      <c r="H16" s="41" t="s">
        <v>35</v>
      </c>
    </row>
    <row r="17" spans="1:8" ht="12.75">
      <c r="A17" s="5"/>
      <c r="B17" s="6">
        <v>10</v>
      </c>
      <c r="C17" s="7" t="s">
        <v>89</v>
      </c>
      <c r="D17" s="14" t="s">
        <v>6</v>
      </c>
      <c r="E17" s="14">
        <v>5</v>
      </c>
      <c r="F17" s="7">
        <f>E17*2850</f>
        <v>14250</v>
      </c>
      <c r="G17" s="56" t="s">
        <v>43</v>
      </c>
      <c r="H17" s="41" t="s">
        <v>35</v>
      </c>
    </row>
    <row r="18" spans="1:8" ht="12.75">
      <c r="A18" s="5"/>
      <c r="B18" s="6">
        <v>11</v>
      </c>
      <c r="C18" s="7" t="s">
        <v>90</v>
      </c>
      <c r="D18" s="14" t="s">
        <v>6</v>
      </c>
      <c r="E18" s="14">
        <v>4</v>
      </c>
      <c r="F18" s="7">
        <f>E18*800</f>
        <v>3200</v>
      </c>
      <c r="G18" s="56" t="s">
        <v>43</v>
      </c>
      <c r="H18" s="41" t="s">
        <v>35</v>
      </c>
    </row>
    <row r="19" spans="1:8" ht="12.75">
      <c r="A19" s="5"/>
      <c r="B19" s="6">
        <v>12</v>
      </c>
      <c r="C19" s="7" t="s">
        <v>91</v>
      </c>
      <c r="D19" s="14" t="s">
        <v>6</v>
      </c>
      <c r="E19" s="14">
        <v>2</v>
      </c>
      <c r="F19" s="7">
        <f>E19*14148</f>
        <v>28296</v>
      </c>
      <c r="G19" s="56" t="s">
        <v>34</v>
      </c>
      <c r="H19" s="41" t="s">
        <v>35</v>
      </c>
    </row>
    <row r="20" spans="1:8" ht="25.5">
      <c r="A20" s="5"/>
      <c r="B20" s="6">
        <v>13</v>
      </c>
      <c r="C20" s="7" t="s">
        <v>92</v>
      </c>
      <c r="D20" s="14" t="s">
        <v>6</v>
      </c>
      <c r="E20" s="14">
        <v>1</v>
      </c>
      <c r="F20" s="7">
        <v>3000</v>
      </c>
      <c r="G20" s="56" t="s">
        <v>43</v>
      </c>
      <c r="H20" s="41" t="s">
        <v>35</v>
      </c>
    </row>
    <row r="21" spans="1:8" ht="12.75">
      <c r="A21" s="5"/>
      <c r="B21" s="6">
        <v>14</v>
      </c>
      <c r="C21" s="7" t="s">
        <v>93</v>
      </c>
      <c r="D21" s="14" t="s">
        <v>6</v>
      </c>
      <c r="E21" s="14">
        <v>1</v>
      </c>
      <c r="F21" s="7">
        <v>8000</v>
      </c>
      <c r="G21" s="56" t="s">
        <v>43</v>
      </c>
      <c r="H21" s="41" t="s">
        <v>35</v>
      </c>
    </row>
    <row r="22" spans="1:8" ht="12.75">
      <c r="A22" s="5"/>
      <c r="B22" s="6"/>
      <c r="C22" s="7"/>
      <c r="D22" s="14"/>
      <c r="E22" s="14"/>
      <c r="F22" s="7"/>
      <c r="G22" s="56"/>
      <c r="H22" s="41"/>
    </row>
    <row r="23" spans="1:8" ht="12.75">
      <c r="A23" s="5"/>
      <c r="B23" s="6"/>
      <c r="C23" s="7"/>
      <c r="D23" s="14"/>
      <c r="E23" s="14"/>
      <c r="F23" s="7"/>
      <c r="G23" s="56"/>
      <c r="H23" s="41"/>
    </row>
    <row r="24" spans="1:8" ht="12.75">
      <c r="A24" s="5"/>
      <c r="B24" s="6"/>
      <c r="C24" s="7"/>
      <c r="D24" s="14"/>
      <c r="E24" s="14"/>
      <c r="F24" s="7"/>
      <c r="G24" s="7"/>
      <c r="H24" s="8"/>
    </row>
    <row r="25" spans="2:8" ht="12.75">
      <c r="B25" s="14"/>
      <c r="C25" s="7"/>
      <c r="D25" s="14"/>
      <c r="E25" s="14"/>
      <c r="F25" s="7"/>
      <c r="G25" s="8"/>
      <c r="H25" s="8"/>
    </row>
    <row r="26" spans="2:8" ht="12.75">
      <c r="B26" s="14"/>
      <c r="C26" s="7"/>
      <c r="D26" s="14"/>
      <c r="E26" s="14"/>
      <c r="F26" s="7"/>
      <c r="G26" s="8"/>
      <c r="H26" s="8"/>
    </row>
    <row r="27" spans="2:8" ht="12.75">
      <c r="B27" s="7"/>
      <c r="C27" s="57" t="s">
        <v>0</v>
      </c>
      <c r="D27" s="33" t="s">
        <v>9</v>
      </c>
      <c r="E27" s="7"/>
      <c r="F27" s="58">
        <f>SUM(F8:F26)</f>
        <v>142163</v>
      </c>
      <c r="G27" s="8"/>
      <c r="H27" s="8"/>
    </row>
    <row r="28" spans="2:8" ht="12.75">
      <c r="B28" s="7"/>
      <c r="C28" s="57"/>
      <c r="D28" s="59"/>
      <c r="E28" s="7"/>
      <c r="F28" s="58"/>
      <c r="G28" s="8"/>
      <c r="H28" s="8"/>
    </row>
    <row r="29" spans="2:8" ht="12.75">
      <c r="B29" s="7"/>
      <c r="C29" s="65" t="s">
        <v>64</v>
      </c>
      <c r="D29" s="23" t="s">
        <v>9</v>
      </c>
      <c r="E29" s="7"/>
      <c r="F29" s="66">
        <v>113107</v>
      </c>
      <c r="G29" s="8"/>
      <c r="H29" s="8"/>
    </row>
    <row r="30" spans="2:8" ht="12.75">
      <c r="B30" s="7"/>
      <c r="C30" s="65" t="s">
        <v>81</v>
      </c>
      <c r="D30" s="23" t="s">
        <v>9</v>
      </c>
      <c r="E30" s="7"/>
      <c r="F30" s="68">
        <v>13243.58</v>
      </c>
      <c r="G30" s="8"/>
      <c r="H30" s="8"/>
    </row>
    <row r="31" spans="2:8" ht="25.5">
      <c r="B31" s="7"/>
      <c r="C31" s="34" t="s">
        <v>66</v>
      </c>
      <c r="D31" s="33" t="s">
        <v>9</v>
      </c>
      <c r="E31" s="7"/>
      <c r="F31" s="58">
        <f>F29+F30</f>
        <v>126350.58</v>
      </c>
      <c r="G31" s="8"/>
      <c r="H31" s="8"/>
    </row>
  </sheetData>
  <sheetProtection/>
  <mergeCells count="2">
    <mergeCell ref="C3:F3"/>
    <mergeCell ref="C5:F5"/>
  </mergeCells>
  <printOptions/>
  <pageMargins left="0.75" right="0.75" top="1" bottom="1" header="0.5" footer="0.5"/>
  <pageSetup orientation="portrait" paperSize="9"/>
  <ignoredErrors>
    <ignoredError sqref="F14 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5:H35"/>
  <sheetViews>
    <sheetView zoomScalePageLayoutView="0" workbookViewId="0" topLeftCell="A13">
      <selection activeCell="F33" sqref="F33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43.75390625" style="0" customWidth="1"/>
    <col min="4" max="4" width="4.625" style="0" customWidth="1"/>
    <col min="5" max="5" width="6.125" style="0" customWidth="1"/>
    <col min="6" max="6" width="12.25390625" style="0" customWidth="1"/>
    <col min="7" max="7" width="10.875" style="0" customWidth="1"/>
    <col min="8" max="8" width="12.25390625" style="0" customWidth="1"/>
  </cols>
  <sheetData>
    <row r="5" spans="3:6" ht="15">
      <c r="C5" s="104" t="s">
        <v>27</v>
      </c>
      <c r="D5" s="105"/>
      <c r="E5" s="105"/>
      <c r="F5" s="105"/>
    </row>
    <row r="6" spans="3:5" ht="15">
      <c r="C6" s="2" t="s">
        <v>94</v>
      </c>
      <c r="D6" s="2"/>
      <c r="E6" s="2"/>
    </row>
    <row r="7" spans="3:7" ht="15">
      <c r="C7" s="104" t="s">
        <v>51</v>
      </c>
      <c r="D7" s="105"/>
      <c r="E7" s="105"/>
      <c r="F7" s="105"/>
      <c r="G7" s="3"/>
    </row>
    <row r="8" ht="12.75">
      <c r="G8" s="3"/>
    </row>
    <row r="9" spans="1:8" ht="33.75">
      <c r="A9" s="4"/>
      <c r="B9" s="70" t="s">
        <v>2</v>
      </c>
      <c r="C9" s="64" t="s">
        <v>3</v>
      </c>
      <c r="D9" s="40" t="s">
        <v>4</v>
      </c>
      <c r="E9" s="40" t="s">
        <v>5</v>
      </c>
      <c r="F9" s="40" t="s">
        <v>52</v>
      </c>
      <c r="G9" s="40" t="s">
        <v>31</v>
      </c>
      <c r="H9" s="40" t="s">
        <v>32</v>
      </c>
    </row>
    <row r="10" spans="1:8" ht="16.5" customHeight="1">
      <c r="A10" s="5"/>
      <c r="B10" s="6">
        <v>1</v>
      </c>
      <c r="C10" s="7" t="s">
        <v>36</v>
      </c>
      <c r="D10" s="14" t="s">
        <v>7</v>
      </c>
      <c r="E10" s="14">
        <v>10</v>
      </c>
      <c r="F10" s="7">
        <f>E10*414</f>
        <v>4140</v>
      </c>
      <c r="G10" s="56" t="s">
        <v>37</v>
      </c>
      <c r="H10" s="41" t="s">
        <v>35</v>
      </c>
    </row>
    <row r="11" spans="1:8" ht="12.75">
      <c r="A11" s="5"/>
      <c r="B11" s="6">
        <v>2</v>
      </c>
      <c r="C11" s="7" t="s">
        <v>54</v>
      </c>
      <c r="D11" s="14" t="s">
        <v>6</v>
      </c>
      <c r="E11" s="14">
        <v>5</v>
      </c>
      <c r="F11" s="7">
        <f>E11*530</f>
        <v>2650</v>
      </c>
      <c r="G11" s="56" t="s">
        <v>37</v>
      </c>
      <c r="H11" s="41" t="s">
        <v>35</v>
      </c>
    </row>
    <row r="12" spans="1:8" ht="12.75">
      <c r="A12" s="5"/>
      <c r="B12" s="6">
        <v>3</v>
      </c>
      <c r="C12" s="7" t="s">
        <v>39</v>
      </c>
      <c r="D12" s="14" t="s">
        <v>6</v>
      </c>
      <c r="E12" s="14">
        <v>3</v>
      </c>
      <c r="F12" s="7">
        <f>E12*890</f>
        <v>2670</v>
      </c>
      <c r="G12" s="56" t="s">
        <v>37</v>
      </c>
      <c r="H12" s="41" t="s">
        <v>35</v>
      </c>
    </row>
    <row r="13" spans="1:8" ht="13.5" customHeight="1">
      <c r="A13" s="5"/>
      <c r="B13" s="6">
        <v>4</v>
      </c>
      <c r="C13" s="7" t="s">
        <v>95</v>
      </c>
      <c r="D13" s="14" t="s">
        <v>6</v>
      </c>
      <c r="E13" s="14">
        <v>3</v>
      </c>
      <c r="F13" s="7">
        <f>E13*700</f>
        <v>2100</v>
      </c>
      <c r="G13" s="56" t="s">
        <v>37</v>
      </c>
      <c r="H13" s="41" t="s">
        <v>35</v>
      </c>
    </row>
    <row r="14" spans="1:8" ht="12.75">
      <c r="A14" s="5"/>
      <c r="B14" s="6">
        <v>5</v>
      </c>
      <c r="C14" s="7" t="s">
        <v>96</v>
      </c>
      <c r="D14" s="14" t="s">
        <v>6</v>
      </c>
      <c r="E14" s="14">
        <v>10</v>
      </c>
      <c r="F14" s="7">
        <f>E14*270</f>
        <v>2700</v>
      </c>
      <c r="G14" s="56" t="s">
        <v>34</v>
      </c>
      <c r="H14" s="41" t="s">
        <v>35</v>
      </c>
    </row>
    <row r="15" spans="1:8" ht="12.75">
      <c r="A15" s="5"/>
      <c r="B15" s="6">
        <v>6</v>
      </c>
      <c r="C15" s="7" t="s">
        <v>97</v>
      </c>
      <c r="D15" s="14" t="s">
        <v>7</v>
      </c>
      <c r="E15" s="14">
        <v>15</v>
      </c>
      <c r="F15" s="7">
        <f>E15*731</f>
        <v>10965</v>
      </c>
      <c r="G15" s="56" t="s">
        <v>34</v>
      </c>
      <c r="H15" s="41" t="s">
        <v>35</v>
      </c>
    </row>
    <row r="16" spans="1:8" ht="12.75">
      <c r="A16" s="5"/>
      <c r="B16" s="6">
        <v>7</v>
      </c>
      <c r="C16" s="7" t="s">
        <v>98</v>
      </c>
      <c r="D16" s="14" t="s">
        <v>6</v>
      </c>
      <c r="E16" s="14">
        <v>12</v>
      </c>
      <c r="F16" s="7">
        <f>E16*500</f>
        <v>6000</v>
      </c>
      <c r="G16" s="56" t="s">
        <v>34</v>
      </c>
      <c r="H16" s="41" t="s">
        <v>35</v>
      </c>
    </row>
    <row r="17" spans="1:8" ht="12.75">
      <c r="A17" s="5"/>
      <c r="B17" s="6">
        <v>8</v>
      </c>
      <c r="C17" s="7" t="s">
        <v>99</v>
      </c>
      <c r="D17" s="14" t="s">
        <v>6</v>
      </c>
      <c r="E17" s="14">
        <v>9</v>
      </c>
      <c r="F17" s="7">
        <f>E17*2850</f>
        <v>25650</v>
      </c>
      <c r="G17" s="56" t="s">
        <v>34</v>
      </c>
      <c r="H17" s="41" t="s">
        <v>35</v>
      </c>
    </row>
    <row r="18" spans="1:8" ht="12.75" customHeight="1">
      <c r="A18" s="5"/>
      <c r="B18" s="6">
        <v>9</v>
      </c>
      <c r="C18" s="7" t="s">
        <v>100</v>
      </c>
      <c r="D18" s="14" t="s">
        <v>6</v>
      </c>
      <c r="E18" s="14">
        <v>1</v>
      </c>
      <c r="F18" s="7">
        <f>E18*4800</f>
        <v>4800</v>
      </c>
      <c r="G18" s="56" t="s">
        <v>37</v>
      </c>
      <c r="H18" s="41" t="s">
        <v>35</v>
      </c>
    </row>
    <row r="19" spans="1:8" ht="12.75">
      <c r="A19" s="5"/>
      <c r="B19" s="6">
        <v>10</v>
      </c>
      <c r="C19" s="7" t="s">
        <v>101</v>
      </c>
      <c r="D19" s="14" t="s">
        <v>12</v>
      </c>
      <c r="E19" s="14">
        <v>39</v>
      </c>
      <c r="F19" s="7">
        <f>E19*500</f>
        <v>19500</v>
      </c>
      <c r="G19" s="56" t="s">
        <v>37</v>
      </c>
      <c r="H19" s="41" t="s">
        <v>35</v>
      </c>
    </row>
    <row r="20" spans="1:8" ht="12.75">
      <c r="A20" s="5"/>
      <c r="B20" s="6">
        <v>13</v>
      </c>
      <c r="C20" s="7" t="s">
        <v>18</v>
      </c>
      <c r="D20" s="14" t="s">
        <v>6</v>
      </c>
      <c r="E20" s="14">
        <v>9</v>
      </c>
      <c r="F20" s="7">
        <f>E20*650</f>
        <v>5850</v>
      </c>
      <c r="G20" s="56" t="s">
        <v>37</v>
      </c>
      <c r="H20" s="41" t="s">
        <v>35</v>
      </c>
    </row>
    <row r="21" spans="1:8" ht="12.75">
      <c r="A21" s="5"/>
      <c r="B21" s="6">
        <v>14</v>
      </c>
      <c r="C21" s="7" t="s">
        <v>102</v>
      </c>
      <c r="D21" s="14" t="s">
        <v>6</v>
      </c>
      <c r="E21" s="14">
        <v>1</v>
      </c>
      <c r="F21" s="7">
        <f>E21*2000</f>
        <v>2000</v>
      </c>
      <c r="G21" s="56" t="s">
        <v>34</v>
      </c>
      <c r="H21" s="41" t="s">
        <v>35</v>
      </c>
    </row>
    <row r="22" spans="1:8" ht="12.75">
      <c r="A22" s="5"/>
      <c r="B22" s="6">
        <v>15</v>
      </c>
      <c r="C22" s="7" t="s">
        <v>103</v>
      </c>
      <c r="D22" s="14" t="s">
        <v>6</v>
      </c>
      <c r="E22" s="14">
        <v>10</v>
      </c>
      <c r="F22" s="7">
        <f>E22*500</f>
        <v>5000</v>
      </c>
      <c r="G22" s="56" t="s">
        <v>37</v>
      </c>
      <c r="H22" s="41" t="s">
        <v>35</v>
      </c>
    </row>
    <row r="23" spans="1:8" ht="12.75">
      <c r="A23" s="5"/>
      <c r="B23" s="6"/>
      <c r="C23" s="7"/>
      <c r="D23" s="14"/>
      <c r="E23" s="14"/>
      <c r="F23" s="7"/>
      <c r="G23" s="56"/>
      <c r="H23" s="41"/>
    </row>
    <row r="24" spans="1:8" ht="12.75">
      <c r="A24" s="5"/>
      <c r="B24" s="6"/>
      <c r="C24" s="7"/>
      <c r="D24" s="14"/>
      <c r="E24" s="14"/>
      <c r="F24" s="7"/>
      <c r="G24" s="56"/>
      <c r="H24" s="41"/>
    </row>
    <row r="25" spans="1:8" ht="12.75">
      <c r="A25" s="5"/>
      <c r="B25" s="6"/>
      <c r="C25" s="7"/>
      <c r="D25" s="14"/>
      <c r="E25" s="14"/>
      <c r="F25" s="7"/>
      <c r="G25" s="41"/>
      <c r="H25" s="41"/>
    </row>
    <row r="26" spans="1:8" ht="12.75">
      <c r="A26" s="5"/>
      <c r="B26" s="14"/>
      <c r="C26" s="7"/>
      <c r="D26" s="14"/>
      <c r="E26" s="14"/>
      <c r="F26" s="7"/>
      <c r="G26" s="41"/>
      <c r="H26" s="41"/>
    </row>
    <row r="27" spans="2:8" ht="12.75">
      <c r="B27" s="14"/>
      <c r="C27" s="7"/>
      <c r="D27" s="14"/>
      <c r="E27" s="14"/>
      <c r="F27" s="7"/>
      <c r="G27" s="8"/>
      <c r="H27" s="8"/>
    </row>
    <row r="28" spans="2:8" ht="12.75">
      <c r="B28" s="14"/>
      <c r="C28" s="7"/>
      <c r="D28" s="14"/>
      <c r="E28" s="14"/>
      <c r="F28" s="7"/>
      <c r="G28" s="8"/>
      <c r="H28" s="8"/>
    </row>
    <row r="29" spans="2:8" ht="12.75">
      <c r="B29" s="7"/>
      <c r="C29" s="57" t="s">
        <v>0</v>
      </c>
      <c r="D29" s="33" t="s">
        <v>9</v>
      </c>
      <c r="E29" s="7"/>
      <c r="F29" s="58">
        <f>SUM(F10:F28)</f>
        <v>94025</v>
      </c>
      <c r="G29" s="8"/>
      <c r="H29" s="8"/>
    </row>
    <row r="30" spans="2:8" ht="12.75">
      <c r="B30" s="7"/>
      <c r="C30" s="57"/>
      <c r="D30" s="59"/>
      <c r="E30" s="7"/>
      <c r="F30" s="58"/>
      <c r="G30" s="8"/>
      <c r="H30" s="8"/>
    </row>
    <row r="31" spans="2:8" ht="12.75">
      <c r="B31" s="7"/>
      <c r="C31" s="65" t="s">
        <v>64</v>
      </c>
      <c r="D31" s="23" t="s">
        <v>9</v>
      </c>
      <c r="E31" s="7"/>
      <c r="F31" s="66">
        <v>73700</v>
      </c>
      <c r="G31" s="8"/>
      <c r="H31" s="8"/>
    </row>
    <row r="32" spans="2:8" ht="12.75">
      <c r="B32" s="7"/>
      <c r="C32" s="65" t="s">
        <v>81</v>
      </c>
      <c r="D32" s="23" t="s">
        <v>9</v>
      </c>
      <c r="E32" s="7"/>
      <c r="F32" s="68">
        <v>26452.95</v>
      </c>
      <c r="G32" s="8"/>
      <c r="H32" s="8"/>
    </row>
    <row r="33" spans="2:8" ht="12.75">
      <c r="B33" s="7"/>
      <c r="C33" s="34" t="s">
        <v>66</v>
      </c>
      <c r="D33" s="33" t="s">
        <v>9</v>
      </c>
      <c r="E33" s="7"/>
      <c r="F33" s="58">
        <f>F31+F32</f>
        <v>100152.95</v>
      </c>
      <c r="G33" s="8"/>
      <c r="H33" s="8"/>
    </row>
    <row r="34" spans="2:8" ht="12.75">
      <c r="B34" s="7"/>
      <c r="C34" s="7"/>
      <c r="D34" s="7"/>
      <c r="E34" s="7"/>
      <c r="F34" s="58"/>
      <c r="G34" s="8"/>
      <c r="H34" s="8"/>
    </row>
    <row r="35" ht="12.75">
      <c r="F35" s="71"/>
    </row>
  </sheetData>
  <sheetProtection/>
  <mergeCells count="2">
    <mergeCell ref="C5:F5"/>
    <mergeCell ref="C7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8">
      <selection activeCell="C47" sqref="C47"/>
    </sheetView>
  </sheetViews>
  <sheetFormatPr defaultColWidth="9.00390625" defaultRowHeight="12.75"/>
  <cols>
    <col min="1" max="1" width="0.37109375" style="0" customWidth="1"/>
    <col min="2" max="2" width="4.125" style="0" customWidth="1"/>
    <col min="3" max="3" width="40.625" style="0" customWidth="1"/>
    <col min="4" max="4" width="6.375" style="0" customWidth="1"/>
    <col min="5" max="5" width="8.00390625" style="0" customWidth="1"/>
    <col min="6" max="6" width="11.875" style="0" customWidth="1"/>
    <col min="7" max="7" width="11.375" style="0" customWidth="1"/>
    <col min="8" max="8" width="12.00390625" style="0" customWidth="1"/>
  </cols>
  <sheetData>
    <row r="1" spans="4:6" ht="12.75">
      <c r="D1" s="73"/>
      <c r="E1" s="16"/>
      <c r="F1" s="74"/>
    </row>
    <row r="3" spans="3:5" ht="22.5" customHeight="1">
      <c r="C3" s="1" t="s">
        <v>27</v>
      </c>
      <c r="D3" s="2"/>
      <c r="E3" s="2"/>
    </row>
    <row r="4" spans="3:5" ht="15">
      <c r="C4" s="2" t="s">
        <v>15</v>
      </c>
      <c r="D4" s="2"/>
      <c r="E4" s="2"/>
    </row>
    <row r="5" spans="3:7" ht="15">
      <c r="C5" s="1" t="s">
        <v>51</v>
      </c>
      <c r="D5" s="2"/>
      <c r="E5" s="2"/>
      <c r="G5" s="3"/>
    </row>
    <row r="6" ht="12.75">
      <c r="G6" s="3"/>
    </row>
    <row r="7" spans="1:8" ht="22.5" customHeight="1">
      <c r="A7" s="4"/>
      <c r="B7" s="70" t="s">
        <v>2</v>
      </c>
      <c r="C7" s="64" t="s">
        <v>3</v>
      </c>
      <c r="D7" s="40" t="s">
        <v>4</v>
      </c>
      <c r="E7" s="40" t="s">
        <v>5</v>
      </c>
      <c r="F7" s="40" t="s">
        <v>52</v>
      </c>
      <c r="G7" s="40" t="s">
        <v>31</v>
      </c>
      <c r="H7" s="40" t="s">
        <v>32</v>
      </c>
    </row>
    <row r="8" spans="1:8" ht="27" customHeight="1">
      <c r="A8" s="5"/>
      <c r="B8" s="12">
        <v>1</v>
      </c>
      <c r="C8" s="13" t="s">
        <v>104</v>
      </c>
      <c r="D8" s="75" t="s">
        <v>7</v>
      </c>
      <c r="E8" s="75">
        <v>2.5</v>
      </c>
      <c r="F8" s="13">
        <v>571</v>
      </c>
      <c r="G8" s="41" t="s">
        <v>60</v>
      </c>
      <c r="H8" s="41" t="s">
        <v>35</v>
      </c>
    </row>
    <row r="9" spans="1:8" ht="26.25" customHeight="1">
      <c r="A9" s="5"/>
      <c r="B9" s="12">
        <v>2</v>
      </c>
      <c r="C9" s="13" t="s">
        <v>105</v>
      </c>
      <c r="D9" s="75" t="s">
        <v>6</v>
      </c>
      <c r="E9" s="75">
        <v>1</v>
      </c>
      <c r="F9" s="13">
        <v>15198</v>
      </c>
      <c r="G9" s="41" t="s">
        <v>60</v>
      </c>
      <c r="H9" s="41" t="s">
        <v>35</v>
      </c>
    </row>
    <row r="10" spans="1:8" ht="12.75">
      <c r="A10" s="5"/>
      <c r="B10" s="12">
        <v>3</v>
      </c>
      <c r="C10" s="13" t="s">
        <v>106</v>
      </c>
      <c r="D10" s="75" t="s">
        <v>7</v>
      </c>
      <c r="E10" s="75">
        <v>10</v>
      </c>
      <c r="F10" s="13">
        <v>3447</v>
      </c>
      <c r="G10" s="41" t="s">
        <v>60</v>
      </c>
      <c r="H10" s="41" t="s">
        <v>35</v>
      </c>
    </row>
    <row r="11" spans="1:8" ht="25.5">
      <c r="A11" s="5"/>
      <c r="B11" s="12">
        <v>4</v>
      </c>
      <c r="C11" s="13" t="s">
        <v>107</v>
      </c>
      <c r="D11" s="75" t="s">
        <v>6</v>
      </c>
      <c r="E11" s="75">
        <v>1</v>
      </c>
      <c r="F11" s="107">
        <v>5007</v>
      </c>
      <c r="G11" s="110" t="s">
        <v>60</v>
      </c>
      <c r="H11" s="110" t="s">
        <v>35</v>
      </c>
    </row>
    <row r="12" spans="1:8" ht="12.75" customHeight="1">
      <c r="A12" s="5"/>
      <c r="B12" s="12">
        <v>5</v>
      </c>
      <c r="C12" s="13" t="s">
        <v>108</v>
      </c>
      <c r="D12" s="75" t="s">
        <v>7</v>
      </c>
      <c r="E12" s="75">
        <v>5.5</v>
      </c>
      <c r="F12" s="108"/>
      <c r="G12" s="110"/>
      <c r="H12" s="110"/>
    </row>
    <row r="13" spans="1:8" ht="25.5">
      <c r="A13" s="5"/>
      <c r="B13" s="12">
        <v>6</v>
      </c>
      <c r="C13" s="13" t="s">
        <v>109</v>
      </c>
      <c r="D13" s="75" t="s">
        <v>6</v>
      </c>
      <c r="E13" s="75">
        <v>1</v>
      </c>
      <c r="F13" s="109"/>
      <c r="G13" s="110"/>
      <c r="H13" s="110"/>
    </row>
    <row r="14" spans="1:8" ht="25.5">
      <c r="A14" s="5"/>
      <c r="B14" s="12">
        <v>7</v>
      </c>
      <c r="C14" s="13" t="s">
        <v>110</v>
      </c>
      <c r="D14" s="75" t="s">
        <v>7</v>
      </c>
      <c r="E14" s="75">
        <v>4</v>
      </c>
      <c r="F14" s="13">
        <f>E14*800</f>
        <v>3200</v>
      </c>
      <c r="G14" s="41" t="s">
        <v>37</v>
      </c>
      <c r="H14" s="41" t="s">
        <v>35</v>
      </c>
    </row>
    <row r="15" spans="1:8" ht="24" customHeight="1">
      <c r="A15" s="5"/>
      <c r="B15" s="12">
        <v>8</v>
      </c>
      <c r="C15" s="13" t="s">
        <v>111</v>
      </c>
      <c r="D15" s="75" t="s">
        <v>6</v>
      </c>
      <c r="E15" s="75">
        <v>1</v>
      </c>
      <c r="F15" s="13">
        <f>E15*2600</f>
        <v>2600</v>
      </c>
      <c r="G15" s="41" t="s">
        <v>37</v>
      </c>
      <c r="H15" s="41" t="s">
        <v>35</v>
      </c>
    </row>
    <row r="16" spans="1:8" ht="12.75">
      <c r="A16" s="5"/>
      <c r="B16" s="12">
        <v>9</v>
      </c>
      <c r="C16" s="13" t="s">
        <v>38</v>
      </c>
      <c r="D16" s="75" t="s">
        <v>6</v>
      </c>
      <c r="E16" s="75">
        <v>30</v>
      </c>
      <c r="F16" s="13">
        <f>E16*530</f>
        <v>15900</v>
      </c>
      <c r="G16" s="41" t="s">
        <v>37</v>
      </c>
      <c r="H16" s="41" t="s">
        <v>35</v>
      </c>
    </row>
    <row r="17" spans="1:8" ht="12.75">
      <c r="A17" s="5"/>
      <c r="B17" s="12">
        <v>10</v>
      </c>
      <c r="C17" s="13" t="s">
        <v>39</v>
      </c>
      <c r="D17" s="75" t="s">
        <v>6</v>
      </c>
      <c r="E17" s="75">
        <v>15</v>
      </c>
      <c r="F17" s="13">
        <f>E17*890</f>
        <v>13350</v>
      </c>
      <c r="G17" s="41" t="s">
        <v>37</v>
      </c>
      <c r="H17" s="41" t="s">
        <v>35</v>
      </c>
    </row>
    <row r="18" spans="1:8" ht="12.75">
      <c r="A18" s="3"/>
      <c r="B18" s="12">
        <v>11</v>
      </c>
      <c r="C18" s="13" t="s">
        <v>95</v>
      </c>
      <c r="D18" s="75" t="s">
        <v>6</v>
      </c>
      <c r="E18" s="75">
        <v>12</v>
      </c>
      <c r="F18" s="13">
        <f>E18*700</f>
        <v>8400</v>
      </c>
      <c r="G18" s="41" t="s">
        <v>37</v>
      </c>
      <c r="H18" s="41" t="s">
        <v>35</v>
      </c>
    </row>
    <row r="19" spans="1:8" ht="12.75">
      <c r="A19" s="3"/>
      <c r="B19" s="12">
        <v>12</v>
      </c>
      <c r="C19" s="13" t="s">
        <v>112</v>
      </c>
      <c r="D19" s="75" t="s">
        <v>113</v>
      </c>
      <c r="E19" s="75">
        <v>20</v>
      </c>
      <c r="F19" s="13">
        <f>E19*480</f>
        <v>9600</v>
      </c>
      <c r="G19" s="41" t="s">
        <v>37</v>
      </c>
      <c r="H19" s="41" t="s">
        <v>35</v>
      </c>
    </row>
    <row r="20" spans="1:8" ht="12.75">
      <c r="A20" s="3"/>
      <c r="B20" s="12">
        <v>13</v>
      </c>
      <c r="C20" s="13" t="s">
        <v>42</v>
      </c>
      <c r="D20" s="75" t="s">
        <v>113</v>
      </c>
      <c r="E20" s="75">
        <v>12</v>
      </c>
      <c r="F20" s="13">
        <f>E20*800</f>
        <v>9600</v>
      </c>
      <c r="G20" s="41" t="s">
        <v>37</v>
      </c>
      <c r="H20" s="41" t="s">
        <v>35</v>
      </c>
    </row>
    <row r="21" spans="1:8" ht="12.75">
      <c r="A21" s="3"/>
      <c r="B21" s="12">
        <v>14</v>
      </c>
      <c r="C21" s="13" t="s">
        <v>114</v>
      </c>
      <c r="D21" s="75" t="s">
        <v>6</v>
      </c>
      <c r="E21" s="75">
        <v>12</v>
      </c>
      <c r="F21" s="13">
        <f>E21*2850</f>
        <v>34200</v>
      </c>
      <c r="G21" s="41" t="s">
        <v>43</v>
      </c>
      <c r="H21" s="41" t="s">
        <v>35</v>
      </c>
    </row>
    <row r="22" spans="1:8" ht="12.75">
      <c r="A22" s="3"/>
      <c r="B22" s="12">
        <v>15</v>
      </c>
      <c r="C22" s="13" t="s">
        <v>115</v>
      </c>
      <c r="D22" s="75" t="s">
        <v>12</v>
      </c>
      <c r="E22" s="75">
        <v>100</v>
      </c>
      <c r="F22" s="13">
        <f>E22*800</f>
        <v>80000</v>
      </c>
      <c r="G22" s="41" t="s">
        <v>34</v>
      </c>
      <c r="H22" s="41" t="s">
        <v>35</v>
      </c>
    </row>
    <row r="23" spans="2:8" ht="12.75">
      <c r="B23" s="12">
        <v>16</v>
      </c>
      <c r="C23" s="7" t="s">
        <v>116</v>
      </c>
      <c r="D23" s="14" t="s">
        <v>7</v>
      </c>
      <c r="E23" s="14">
        <v>3</v>
      </c>
      <c r="F23" s="7">
        <f>E23*350</f>
        <v>1050</v>
      </c>
      <c r="G23" s="41" t="s">
        <v>34</v>
      </c>
      <c r="H23" s="41" t="s">
        <v>35</v>
      </c>
    </row>
    <row r="24" spans="2:8" ht="12.75">
      <c r="B24" s="12">
        <v>17</v>
      </c>
      <c r="C24" s="7" t="s">
        <v>117</v>
      </c>
      <c r="D24" s="14" t="s">
        <v>6</v>
      </c>
      <c r="E24" s="14">
        <v>2</v>
      </c>
      <c r="F24" s="7">
        <f>E24*14148</f>
        <v>28296</v>
      </c>
      <c r="G24" s="41" t="s">
        <v>37</v>
      </c>
      <c r="H24" s="41" t="s">
        <v>35</v>
      </c>
    </row>
    <row r="25" spans="2:8" ht="12.75">
      <c r="B25" s="12">
        <v>18</v>
      </c>
      <c r="C25" s="7" t="s">
        <v>118</v>
      </c>
      <c r="D25" s="14" t="s">
        <v>6</v>
      </c>
      <c r="E25" s="14">
        <v>1</v>
      </c>
      <c r="F25" s="7">
        <f>E25*2300</f>
        <v>2300</v>
      </c>
      <c r="G25" s="41" t="s">
        <v>37</v>
      </c>
      <c r="H25" s="41" t="s">
        <v>35</v>
      </c>
    </row>
    <row r="26" spans="2:8" ht="12.75">
      <c r="B26" s="12">
        <v>19</v>
      </c>
      <c r="C26" s="7" t="s">
        <v>119</v>
      </c>
      <c r="D26" s="14" t="s">
        <v>6</v>
      </c>
      <c r="E26" s="14">
        <v>2</v>
      </c>
      <c r="F26" s="7">
        <f>E26*4800</f>
        <v>9600</v>
      </c>
      <c r="G26" s="41" t="s">
        <v>37</v>
      </c>
      <c r="H26" s="41" t="s">
        <v>35</v>
      </c>
    </row>
    <row r="27" spans="2:8" ht="12.75">
      <c r="B27" s="12">
        <v>20</v>
      </c>
      <c r="C27" s="7" t="s">
        <v>120</v>
      </c>
      <c r="D27" s="14" t="s">
        <v>6</v>
      </c>
      <c r="E27" s="14">
        <v>1</v>
      </c>
      <c r="F27" s="7">
        <v>25000</v>
      </c>
      <c r="G27" s="41" t="s">
        <v>37</v>
      </c>
      <c r="H27" s="41" t="s">
        <v>35</v>
      </c>
    </row>
    <row r="28" spans="2:8" ht="12.75">
      <c r="B28" s="12">
        <v>21</v>
      </c>
      <c r="C28" s="7" t="s">
        <v>121</v>
      </c>
      <c r="D28" s="14" t="s">
        <v>6</v>
      </c>
      <c r="E28" s="14">
        <v>1</v>
      </c>
      <c r="F28" s="7">
        <v>170000</v>
      </c>
      <c r="G28" s="41" t="s">
        <v>37</v>
      </c>
      <c r="H28" s="41" t="s">
        <v>35</v>
      </c>
    </row>
    <row r="29" spans="2:8" ht="12.75">
      <c r="B29" s="12">
        <v>22</v>
      </c>
      <c r="C29" s="7" t="s">
        <v>122</v>
      </c>
      <c r="D29" s="14" t="s">
        <v>12</v>
      </c>
      <c r="E29" s="14">
        <f>2*3</f>
        <v>6</v>
      </c>
      <c r="F29" s="7">
        <f>E29*1500</f>
        <v>9000</v>
      </c>
      <c r="G29" s="41" t="s">
        <v>34</v>
      </c>
      <c r="H29" s="41" t="s">
        <v>35</v>
      </c>
    </row>
    <row r="30" spans="2:8" ht="12.75">
      <c r="B30" s="12">
        <v>23</v>
      </c>
      <c r="C30" s="7" t="s">
        <v>123</v>
      </c>
      <c r="D30" s="14" t="s">
        <v>6</v>
      </c>
      <c r="E30" s="14">
        <v>3</v>
      </c>
      <c r="F30" s="7">
        <f>E30*750</f>
        <v>2250</v>
      </c>
      <c r="G30" s="41" t="s">
        <v>37</v>
      </c>
      <c r="H30" s="41" t="s">
        <v>35</v>
      </c>
    </row>
    <row r="31" spans="2:8" ht="12.75">
      <c r="B31" s="12">
        <v>24</v>
      </c>
      <c r="C31" s="7" t="s">
        <v>101</v>
      </c>
      <c r="D31" s="14" t="s">
        <v>12</v>
      </c>
      <c r="E31" s="14">
        <v>15</v>
      </c>
      <c r="F31" s="7">
        <f>E31*500</f>
        <v>7500</v>
      </c>
      <c r="G31" s="41" t="s">
        <v>37</v>
      </c>
      <c r="H31" s="41" t="s">
        <v>35</v>
      </c>
    </row>
    <row r="32" spans="2:8" ht="12.75">
      <c r="B32" s="12">
        <v>25</v>
      </c>
      <c r="C32" s="7" t="s">
        <v>124</v>
      </c>
      <c r="D32" s="14" t="s">
        <v>6</v>
      </c>
      <c r="E32" s="14">
        <v>1</v>
      </c>
      <c r="F32" s="7">
        <f>E32*730</f>
        <v>730</v>
      </c>
      <c r="G32" s="41" t="s">
        <v>34</v>
      </c>
      <c r="H32" s="41" t="s">
        <v>35</v>
      </c>
    </row>
    <row r="33" spans="2:8" ht="12.75">
      <c r="B33" s="7"/>
      <c r="C33" s="57" t="s">
        <v>0</v>
      </c>
      <c r="D33" s="33" t="s">
        <v>9</v>
      </c>
      <c r="E33" s="7"/>
      <c r="F33" s="58">
        <f>SUM(F8:F32)</f>
        <v>456799</v>
      </c>
      <c r="G33" s="8"/>
      <c r="H33" s="8"/>
    </row>
    <row r="34" spans="2:8" ht="12.75">
      <c r="B34" s="7"/>
      <c r="C34" s="57"/>
      <c r="D34" s="59"/>
      <c r="E34" s="7"/>
      <c r="F34" s="58"/>
      <c r="G34" s="8"/>
      <c r="H34" s="8"/>
    </row>
    <row r="35" spans="2:8" ht="12.75">
      <c r="B35" s="7"/>
      <c r="C35" s="65" t="s">
        <v>64</v>
      </c>
      <c r="D35" s="23" t="s">
        <v>9</v>
      </c>
      <c r="E35" s="7"/>
      <c r="F35" s="66">
        <v>492206.1</v>
      </c>
      <c r="G35" s="8"/>
      <c r="H35" s="8"/>
    </row>
    <row r="36" spans="2:8" ht="25.5">
      <c r="B36" s="7"/>
      <c r="C36" s="65" t="s">
        <v>125</v>
      </c>
      <c r="D36" s="23" t="s">
        <v>9</v>
      </c>
      <c r="E36" s="7"/>
      <c r="F36" s="67">
        <v>26440.27</v>
      </c>
      <c r="G36" s="8"/>
      <c r="H36" s="8"/>
    </row>
    <row r="37" spans="2:8" ht="25.5">
      <c r="B37" s="7"/>
      <c r="C37" s="34" t="s">
        <v>66</v>
      </c>
      <c r="D37" s="33" t="s">
        <v>9</v>
      </c>
      <c r="E37" s="7"/>
      <c r="F37" s="58">
        <f>F35-F36</f>
        <v>465765.82999999996</v>
      </c>
      <c r="G37" s="8"/>
      <c r="H37" s="8"/>
    </row>
  </sheetData>
  <sheetProtection/>
  <mergeCells count="3">
    <mergeCell ref="F11:F13"/>
    <mergeCell ref="G11:G13"/>
    <mergeCell ref="H11:H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E37" sqref="E37"/>
    </sheetView>
  </sheetViews>
  <sheetFormatPr defaultColWidth="9.00390625" defaultRowHeight="12.75"/>
  <cols>
    <col min="1" max="1" width="4.75390625" style="16" customWidth="1"/>
    <col min="2" max="2" width="39.625" style="17" customWidth="1"/>
    <col min="3" max="3" width="6.00390625" style="16" customWidth="1"/>
    <col min="4" max="4" width="5.875" style="16" customWidth="1"/>
    <col min="5" max="5" width="12.875" style="0" customWidth="1"/>
    <col min="6" max="6" width="12.625" style="0" customWidth="1"/>
    <col min="7" max="7" width="11.625" style="0" customWidth="1"/>
  </cols>
  <sheetData>
    <row r="1" spans="5:7" ht="19.5" customHeight="1">
      <c r="E1" s="63"/>
      <c r="F1" s="77"/>
      <c r="G1" s="76"/>
    </row>
    <row r="2" spans="5:7" ht="19.5" customHeight="1">
      <c r="E2" s="63"/>
      <c r="F2" s="77"/>
      <c r="G2" s="76"/>
    </row>
    <row r="3" spans="5:7" ht="12.75">
      <c r="E3" s="73"/>
      <c r="F3" s="16"/>
      <c r="G3" s="74"/>
    </row>
    <row r="4" spans="1:6" ht="12.75">
      <c r="A4" s="111" t="s">
        <v>27</v>
      </c>
      <c r="B4" s="105"/>
      <c r="C4" s="105"/>
      <c r="D4" s="105"/>
      <c r="E4" s="105"/>
      <c r="F4" s="105"/>
    </row>
    <row r="5" spans="1:6" ht="12.75">
      <c r="A5" s="113" t="s">
        <v>126</v>
      </c>
      <c r="B5" s="113"/>
      <c r="C5" s="113"/>
      <c r="D5" s="113"/>
      <c r="E5" s="105"/>
      <c r="F5" s="105"/>
    </row>
    <row r="6" spans="1:6" ht="12.75">
      <c r="A6" s="113" t="s">
        <v>127</v>
      </c>
      <c r="B6" s="105"/>
      <c r="C6" s="105"/>
      <c r="D6" s="105"/>
      <c r="E6" s="105"/>
      <c r="F6" s="105"/>
    </row>
    <row r="7" spans="1:5" ht="12.75">
      <c r="A7" s="72"/>
      <c r="B7" s="78"/>
      <c r="E7" s="79"/>
    </row>
    <row r="8" spans="1:5" ht="12.75">
      <c r="A8" s="78"/>
      <c r="B8" s="80"/>
      <c r="C8" s="78"/>
      <c r="D8" s="78"/>
      <c r="E8" s="11"/>
    </row>
    <row r="9" spans="1:7" ht="32.25" customHeight="1">
      <c r="A9" s="70" t="s">
        <v>2</v>
      </c>
      <c r="B9" s="64" t="s">
        <v>3</v>
      </c>
      <c r="C9" s="40" t="s">
        <v>4</v>
      </c>
      <c r="D9" s="40" t="s">
        <v>5</v>
      </c>
      <c r="E9" s="40" t="s">
        <v>52</v>
      </c>
      <c r="F9" s="40" t="s">
        <v>31</v>
      </c>
      <c r="G9" s="40" t="s">
        <v>32</v>
      </c>
    </row>
    <row r="10" spans="1:7" ht="12.75">
      <c r="A10" s="24">
        <v>1</v>
      </c>
      <c r="B10" s="42" t="s">
        <v>106</v>
      </c>
      <c r="C10" s="27" t="s">
        <v>7</v>
      </c>
      <c r="D10" s="27">
        <v>22</v>
      </c>
      <c r="E10" s="81">
        <v>6110</v>
      </c>
      <c r="F10" s="41" t="s">
        <v>60</v>
      </c>
      <c r="G10" s="41" t="s">
        <v>35</v>
      </c>
    </row>
    <row r="11" spans="1:7" ht="12.75">
      <c r="A11" s="24">
        <v>2</v>
      </c>
      <c r="B11" s="32" t="s">
        <v>128</v>
      </c>
      <c r="C11" s="27" t="s">
        <v>7</v>
      </c>
      <c r="D11" s="27">
        <v>2.25</v>
      </c>
      <c r="E11" s="81">
        <v>1500</v>
      </c>
      <c r="F11" s="41" t="s">
        <v>60</v>
      </c>
      <c r="G11" s="41" t="s">
        <v>35</v>
      </c>
    </row>
    <row r="12" spans="1:7" ht="25.5">
      <c r="A12" s="24">
        <v>3</v>
      </c>
      <c r="B12" s="42" t="s">
        <v>129</v>
      </c>
      <c r="C12" s="27" t="s">
        <v>6</v>
      </c>
      <c r="D12" s="27">
        <v>10</v>
      </c>
      <c r="E12" s="114">
        <v>6920</v>
      </c>
      <c r="F12" s="112" t="s">
        <v>60</v>
      </c>
      <c r="G12" s="112" t="s">
        <v>35</v>
      </c>
    </row>
    <row r="13" spans="1:7" ht="25.5">
      <c r="A13" s="24">
        <v>4</v>
      </c>
      <c r="B13" s="42" t="s">
        <v>130</v>
      </c>
      <c r="C13" s="27" t="s">
        <v>6</v>
      </c>
      <c r="D13" s="27">
        <v>10</v>
      </c>
      <c r="E13" s="115"/>
      <c r="F13" s="112" t="s">
        <v>43</v>
      </c>
      <c r="G13" s="112" t="s">
        <v>43</v>
      </c>
    </row>
    <row r="14" spans="1:7" ht="25.5">
      <c r="A14" s="24">
        <v>5</v>
      </c>
      <c r="B14" s="42" t="s">
        <v>131</v>
      </c>
      <c r="C14" s="27" t="s">
        <v>6</v>
      </c>
      <c r="D14" s="27">
        <v>1</v>
      </c>
      <c r="E14" s="116"/>
      <c r="F14" s="112" t="s">
        <v>60</v>
      </c>
      <c r="G14" s="112" t="s">
        <v>60</v>
      </c>
    </row>
    <row r="15" spans="1:7" ht="12.75">
      <c r="A15" s="24">
        <v>6</v>
      </c>
      <c r="B15" s="42" t="s">
        <v>132</v>
      </c>
      <c r="C15" s="27" t="s">
        <v>7</v>
      </c>
      <c r="D15" s="31" t="s">
        <v>133</v>
      </c>
      <c r="E15" s="82">
        <f>D15*800</f>
        <v>3200</v>
      </c>
      <c r="F15" s="41" t="s">
        <v>34</v>
      </c>
      <c r="G15" s="41" t="s">
        <v>35</v>
      </c>
    </row>
    <row r="16" spans="1:7" ht="12.75">
      <c r="A16" s="24">
        <v>7</v>
      </c>
      <c r="B16" s="42" t="s">
        <v>38</v>
      </c>
      <c r="C16" s="27" t="s">
        <v>6</v>
      </c>
      <c r="D16" s="83">
        <v>20</v>
      </c>
      <c r="E16" s="8">
        <f>D16*530</f>
        <v>10600</v>
      </c>
      <c r="F16" s="41" t="s">
        <v>34</v>
      </c>
      <c r="G16" s="41" t="s">
        <v>35</v>
      </c>
    </row>
    <row r="17" spans="1:7" ht="12.75">
      <c r="A17" s="24">
        <v>8</v>
      </c>
      <c r="B17" s="42" t="s">
        <v>95</v>
      </c>
      <c r="C17" s="27" t="s">
        <v>6</v>
      </c>
      <c r="D17" s="31" t="s">
        <v>24</v>
      </c>
      <c r="E17" s="82">
        <f>D17*700</f>
        <v>4200</v>
      </c>
      <c r="F17" s="41" t="s">
        <v>34</v>
      </c>
      <c r="G17" s="41" t="s">
        <v>35</v>
      </c>
    </row>
    <row r="18" spans="1:7" ht="12.75">
      <c r="A18" s="24">
        <v>9</v>
      </c>
      <c r="B18" s="42" t="s">
        <v>134</v>
      </c>
      <c r="C18" s="27" t="s">
        <v>12</v>
      </c>
      <c r="D18" s="31" t="s">
        <v>135</v>
      </c>
      <c r="E18" s="82">
        <f>D18*800</f>
        <v>32000</v>
      </c>
      <c r="F18" s="41" t="s">
        <v>37</v>
      </c>
      <c r="G18" s="41" t="s">
        <v>35</v>
      </c>
    </row>
    <row r="19" spans="1:7" ht="12.75">
      <c r="A19" s="24">
        <v>10</v>
      </c>
      <c r="B19" s="42" t="s">
        <v>99</v>
      </c>
      <c r="C19" s="27" t="s">
        <v>6</v>
      </c>
      <c r="D19" s="31" t="s">
        <v>24</v>
      </c>
      <c r="E19" s="82">
        <f>D19*2850</f>
        <v>17100</v>
      </c>
      <c r="F19" s="41" t="s">
        <v>43</v>
      </c>
      <c r="G19" s="41" t="s">
        <v>35</v>
      </c>
    </row>
    <row r="20" spans="1:7" ht="12.75">
      <c r="A20" s="24">
        <v>11</v>
      </c>
      <c r="B20" s="42" t="s">
        <v>136</v>
      </c>
      <c r="C20" s="27" t="s">
        <v>6</v>
      </c>
      <c r="D20" s="31" t="s">
        <v>137</v>
      </c>
      <c r="E20" s="82">
        <f>D20*700</f>
        <v>10500</v>
      </c>
      <c r="F20" s="41" t="s">
        <v>43</v>
      </c>
      <c r="G20" s="41" t="s">
        <v>35</v>
      </c>
    </row>
    <row r="21" spans="1:7" ht="12.75">
      <c r="A21" s="24">
        <v>12</v>
      </c>
      <c r="B21" s="42" t="s">
        <v>138</v>
      </c>
      <c r="C21" s="27" t="s">
        <v>6</v>
      </c>
      <c r="D21" s="31" t="s">
        <v>17</v>
      </c>
      <c r="E21" s="82">
        <f>D21*3000</f>
        <v>3000</v>
      </c>
      <c r="F21" s="41" t="s">
        <v>34</v>
      </c>
      <c r="G21" s="41" t="s">
        <v>35</v>
      </c>
    </row>
    <row r="22" spans="1:7" ht="25.5">
      <c r="A22" s="24">
        <v>13</v>
      </c>
      <c r="B22" s="42" t="s">
        <v>139</v>
      </c>
      <c r="C22" s="27" t="s">
        <v>6</v>
      </c>
      <c r="D22" s="31" t="s">
        <v>140</v>
      </c>
      <c r="E22" s="84">
        <f>D22*750</f>
        <v>2250</v>
      </c>
      <c r="F22" s="41" t="s">
        <v>34</v>
      </c>
      <c r="G22" s="41" t="s">
        <v>35</v>
      </c>
    </row>
    <row r="23" spans="1:7" ht="12.75">
      <c r="A23" s="24"/>
      <c r="B23" s="42"/>
      <c r="C23" s="27"/>
      <c r="D23" s="31"/>
      <c r="E23" s="82"/>
      <c r="F23" s="8"/>
      <c r="G23" s="8"/>
    </row>
    <row r="24" spans="1:7" ht="12.75">
      <c r="A24" s="24"/>
      <c r="B24" s="42"/>
      <c r="C24" s="27"/>
      <c r="D24" s="31"/>
      <c r="E24" s="82"/>
      <c r="F24" s="8"/>
      <c r="G24" s="8"/>
    </row>
    <row r="25" spans="1:7" ht="12.75">
      <c r="A25" s="24"/>
      <c r="B25" s="30"/>
      <c r="C25" s="27"/>
      <c r="D25" s="31"/>
      <c r="E25" s="82"/>
      <c r="F25" s="8"/>
      <c r="G25" s="8"/>
    </row>
    <row r="26" spans="1:7" ht="12.75">
      <c r="A26" s="85"/>
      <c r="B26" s="57" t="s">
        <v>0</v>
      </c>
      <c r="C26" s="23" t="s">
        <v>9</v>
      </c>
      <c r="D26" s="86"/>
      <c r="E26" s="58">
        <f>SUM(E10:E25)</f>
        <v>97380</v>
      </c>
      <c r="F26" s="8"/>
      <c r="G26" s="8"/>
    </row>
    <row r="27" spans="1:7" ht="12.75">
      <c r="A27" s="85"/>
      <c r="B27" s="57"/>
      <c r="C27" s="59"/>
      <c r="D27" s="59"/>
      <c r="E27" s="87"/>
      <c r="F27" s="8"/>
      <c r="G27" s="8"/>
    </row>
    <row r="28" spans="1:7" ht="12.75">
      <c r="A28" s="88"/>
      <c r="B28" s="65" t="s">
        <v>64</v>
      </c>
      <c r="C28" s="23" t="s">
        <v>9</v>
      </c>
      <c r="D28" s="33"/>
      <c r="E28" s="66">
        <v>73867</v>
      </c>
      <c r="F28" s="8"/>
      <c r="G28" s="8"/>
    </row>
    <row r="29" spans="1:7" ht="26.25" customHeight="1">
      <c r="A29" s="88"/>
      <c r="B29" s="65" t="s">
        <v>125</v>
      </c>
      <c r="C29" s="23" t="s">
        <v>9</v>
      </c>
      <c r="D29" s="33"/>
      <c r="E29" s="67">
        <v>17562.79</v>
      </c>
      <c r="F29" s="8"/>
      <c r="G29" s="8"/>
    </row>
    <row r="30" spans="1:7" ht="33.75" customHeight="1">
      <c r="A30" s="88"/>
      <c r="B30" s="34" t="s">
        <v>66</v>
      </c>
      <c r="C30" s="33"/>
      <c r="D30" s="33"/>
      <c r="E30" s="58">
        <f>E28-E29</f>
        <v>56304.21</v>
      </c>
      <c r="F30" s="89"/>
      <c r="G30" s="8"/>
    </row>
    <row r="31" spans="1:5" ht="12.75">
      <c r="A31" s="90"/>
      <c r="B31" s="91"/>
      <c r="C31" s="90"/>
      <c r="D31" s="90"/>
      <c r="E31" s="79"/>
    </row>
    <row r="32" spans="1:5" ht="12.75">
      <c r="A32" s="90"/>
      <c r="B32" s="91"/>
      <c r="C32" s="90"/>
      <c r="D32" s="90"/>
      <c r="E32" s="79"/>
    </row>
    <row r="33" ht="12.75">
      <c r="E33" s="79"/>
    </row>
    <row r="34" ht="12.75">
      <c r="E34" s="79"/>
    </row>
    <row r="35" ht="12.75">
      <c r="E35" s="79"/>
    </row>
    <row r="36" ht="12.75">
      <c r="E36" s="79"/>
    </row>
  </sheetData>
  <sheetProtection/>
  <mergeCells count="6">
    <mergeCell ref="A4:F4"/>
    <mergeCell ref="G12:G14"/>
    <mergeCell ref="A5:F5"/>
    <mergeCell ref="A6:F6"/>
    <mergeCell ref="E12:E14"/>
    <mergeCell ref="F12:F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0">
      <selection activeCell="A25" sqref="A25:IV25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39.75390625" style="0" customWidth="1"/>
    <col min="4" max="4" width="6.00390625" style="0" customWidth="1"/>
    <col min="5" max="5" width="7.125" style="0" customWidth="1"/>
    <col min="6" max="6" width="11.00390625" style="0" customWidth="1"/>
    <col min="7" max="7" width="12.875" style="0" customWidth="1"/>
    <col min="8" max="8" width="13.125" style="0" customWidth="1"/>
  </cols>
  <sheetData>
    <row r="2" spans="3:6" ht="15">
      <c r="C2" s="104" t="s">
        <v>27</v>
      </c>
      <c r="D2" s="105"/>
      <c r="E2" s="105"/>
      <c r="F2" s="105"/>
    </row>
    <row r="3" spans="3:5" ht="15">
      <c r="C3" s="2" t="s">
        <v>141</v>
      </c>
      <c r="D3" s="2"/>
      <c r="E3" s="2"/>
    </row>
    <row r="4" spans="3:7" ht="15">
      <c r="C4" s="104" t="s">
        <v>51</v>
      </c>
      <c r="D4" s="105"/>
      <c r="E4" s="105"/>
      <c r="F4" s="105"/>
      <c r="G4" s="3"/>
    </row>
    <row r="5" ht="12.75">
      <c r="G5" s="3"/>
    </row>
    <row r="6" spans="1:8" ht="33.75">
      <c r="A6" s="4"/>
      <c r="B6" s="70" t="s">
        <v>2</v>
      </c>
      <c r="C6" s="64" t="s">
        <v>3</v>
      </c>
      <c r="D6" s="40" t="s">
        <v>4</v>
      </c>
      <c r="E6" s="40" t="s">
        <v>5</v>
      </c>
      <c r="F6" s="40" t="s">
        <v>52</v>
      </c>
      <c r="G6" s="40" t="s">
        <v>31</v>
      </c>
      <c r="H6" s="40" t="s">
        <v>32</v>
      </c>
    </row>
    <row r="7" spans="1:8" ht="24.75" customHeight="1">
      <c r="A7" s="5"/>
      <c r="B7" s="6">
        <v>1</v>
      </c>
      <c r="C7" s="7" t="s">
        <v>142</v>
      </c>
      <c r="D7" s="14" t="s">
        <v>6</v>
      </c>
      <c r="E7" s="14">
        <v>1</v>
      </c>
      <c r="F7" s="7">
        <v>8309</v>
      </c>
      <c r="G7" s="56" t="s">
        <v>60</v>
      </c>
      <c r="H7" s="41" t="s">
        <v>35</v>
      </c>
    </row>
    <row r="8" spans="1:8" ht="12.75">
      <c r="A8" s="5"/>
      <c r="B8" s="6">
        <v>2</v>
      </c>
      <c r="C8" s="7" t="s">
        <v>39</v>
      </c>
      <c r="D8" s="14" t="s">
        <v>6</v>
      </c>
      <c r="E8" s="14">
        <v>4</v>
      </c>
      <c r="F8" s="7">
        <f>E8*890</f>
        <v>3560</v>
      </c>
      <c r="G8" s="56" t="s">
        <v>34</v>
      </c>
      <c r="H8" s="41" t="s">
        <v>35</v>
      </c>
    </row>
    <row r="9" spans="1:8" ht="12.75">
      <c r="A9" s="5"/>
      <c r="B9" s="6">
        <v>4</v>
      </c>
      <c r="C9" s="7" t="s">
        <v>86</v>
      </c>
      <c r="D9" s="14" t="s">
        <v>6</v>
      </c>
      <c r="E9" s="14">
        <v>4</v>
      </c>
      <c r="F9" s="7">
        <f>E9*270</f>
        <v>1080</v>
      </c>
      <c r="G9" s="56" t="s">
        <v>34</v>
      </c>
      <c r="H9" s="41" t="s">
        <v>35</v>
      </c>
    </row>
    <row r="10" spans="1:8" ht="12.75">
      <c r="A10" s="5"/>
      <c r="B10" s="6">
        <v>5</v>
      </c>
      <c r="C10" s="7" t="s">
        <v>99</v>
      </c>
      <c r="D10" s="14" t="s">
        <v>6</v>
      </c>
      <c r="E10" s="14">
        <v>9</v>
      </c>
      <c r="F10" s="7">
        <f>E10*2850</f>
        <v>25650</v>
      </c>
      <c r="G10" s="56" t="s">
        <v>43</v>
      </c>
      <c r="H10" s="41" t="s">
        <v>35</v>
      </c>
    </row>
    <row r="11" spans="1:8" ht="12.75" customHeight="1">
      <c r="A11" s="5"/>
      <c r="B11" s="6">
        <v>6</v>
      </c>
      <c r="C11" s="7" t="s">
        <v>143</v>
      </c>
      <c r="D11" s="14" t="s">
        <v>6</v>
      </c>
      <c r="E11" s="14">
        <v>1</v>
      </c>
      <c r="F11" s="7">
        <v>80000</v>
      </c>
      <c r="G11" s="56" t="s">
        <v>37</v>
      </c>
      <c r="H11" s="41" t="s">
        <v>35</v>
      </c>
    </row>
    <row r="12" spans="1:8" ht="12.75">
      <c r="A12" s="5"/>
      <c r="B12" s="6">
        <v>7</v>
      </c>
      <c r="C12" s="7" t="s">
        <v>144</v>
      </c>
      <c r="D12" s="14" t="s">
        <v>12</v>
      </c>
      <c r="E12" s="14">
        <v>25</v>
      </c>
      <c r="F12" s="7">
        <f>E12*300</f>
        <v>7500</v>
      </c>
      <c r="G12" s="56" t="s">
        <v>37</v>
      </c>
      <c r="H12" s="41" t="s">
        <v>35</v>
      </c>
    </row>
    <row r="13" spans="1:8" ht="12.75">
      <c r="A13" s="5"/>
      <c r="B13" s="6">
        <v>8</v>
      </c>
      <c r="C13" s="7" t="s">
        <v>145</v>
      </c>
      <c r="D13" s="14" t="s">
        <v>7</v>
      </c>
      <c r="E13" s="14">
        <v>1.2</v>
      </c>
      <c r="F13" s="10">
        <f>E13*562</f>
        <v>674.4</v>
      </c>
      <c r="G13" s="56" t="s">
        <v>37</v>
      </c>
      <c r="H13" s="41" t="s">
        <v>35</v>
      </c>
    </row>
    <row r="14" spans="1:8" ht="12.75">
      <c r="A14" s="5"/>
      <c r="B14" s="6">
        <v>9</v>
      </c>
      <c r="C14" s="7" t="s">
        <v>47</v>
      </c>
      <c r="D14" s="14" t="s">
        <v>6</v>
      </c>
      <c r="E14" s="14">
        <v>1</v>
      </c>
      <c r="F14" s="7">
        <f>E14*4800</f>
        <v>4800</v>
      </c>
      <c r="G14" s="56" t="s">
        <v>43</v>
      </c>
      <c r="H14" s="41" t="s">
        <v>35</v>
      </c>
    </row>
    <row r="15" spans="1:8" ht="12.75">
      <c r="A15" s="5"/>
      <c r="B15" s="6"/>
      <c r="C15" s="7"/>
      <c r="D15" s="14"/>
      <c r="E15" s="14"/>
      <c r="F15" s="7"/>
      <c r="G15" s="56"/>
      <c r="H15" s="41"/>
    </row>
    <row r="16" spans="1:8" ht="12.75">
      <c r="A16" s="5"/>
      <c r="B16" s="6"/>
      <c r="C16" s="7"/>
      <c r="D16" s="14"/>
      <c r="E16" s="14"/>
      <c r="F16" s="7"/>
      <c r="G16" s="56"/>
      <c r="H16" s="41"/>
    </row>
    <row r="17" spans="2:8" ht="12.75">
      <c r="B17" s="14"/>
      <c r="C17" s="7"/>
      <c r="D17" s="7"/>
      <c r="E17" s="7"/>
      <c r="F17" s="7"/>
      <c r="G17" s="8"/>
      <c r="H17" s="8"/>
    </row>
    <row r="18" spans="2:8" ht="12.75">
      <c r="B18" s="7"/>
      <c r="C18" s="9" t="s">
        <v>8</v>
      </c>
      <c r="D18" s="9" t="s">
        <v>9</v>
      </c>
      <c r="E18" s="7"/>
      <c r="F18" s="58">
        <f>SUM(F7:F17)</f>
        <v>131573.4</v>
      </c>
      <c r="G18" s="8"/>
      <c r="H18" s="8"/>
    </row>
    <row r="19" spans="2:8" ht="12.75">
      <c r="B19" s="7"/>
      <c r="C19" s="7"/>
      <c r="D19" s="7"/>
      <c r="E19" s="7"/>
      <c r="F19" s="7"/>
      <c r="G19" s="8"/>
      <c r="H19" s="8"/>
    </row>
    <row r="20" spans="2:8" ht="12.75">
      <c r="B20" s="7"/>
      <c r="C20" s="7"/>
      <c r="D20" s="7"/>
      <c r="E20" s="7"/>
      <c r="F20" s="7"/>
      <c r="G20" s="8"/>
      <c r="H20" s="8"/>
    </row>
    <row r="21" spans="2:8" ht="12.75">
      <c r="B21" s="7"/>
      <c r="C21" s="51" t="s">
        <v>48</v>
      </c>
      <c r="D21" s="51" t="s">
        <v>9</v>
      </c>
      <c r="E21" s="7"/>
      <c r="F21" s="66">
        <v>77162</v>
      </c>
      <c r="G21" s="8"/>
      <c r="H21" s="8"/>
    </row>
    <row r="22" spans="2:8" ht="12.75">
      <c r="B22" s="7"/>
      <c r="C22" s="51" t="s">
        <v>49</v>
      </c>
      <c r="D22" s="51" t="s">
        <v>9</v>
      </c>
      <c r="E22" s="7"/>
      <c r="F22" s="68">
        <v>30194.58</v>
      </c>
      <c r="G22" s="8"/>
      <c r="H22" s="8"/>
    </row>
    <row r="23" spans="2:8" ht="25.5">
      <c r="B23" s="7"/>
      <c r="C23" s="60" t="s">
        <v>50</v>
      </c>
      <c r="D23" s="60" t="s">
        <v>9</v>
      </c>
      <c r="E23" s="7"/>
      <c r="F23" s="58">
        <f>SUM(F21:F22)</f>
        <v>107356.58</v>
      </c>
      <c r="G23" s="8"/>
      <c r="H23" s="8"/>
    </row>
  </sheetData>
  <sheetProtection/>
  <mergeCells count="2">
    <mergeCell ref="C2:F2"/>
    <mergeCell ref="C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22">
      <selection activeCell="F46" sqref="F46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41.625" style="0" customWidth="1"/>
    <col min="4" max="4" width="4.875" style="0" customWidth="1"/>
    <col min="5" max="5" width="6.00390625" style="0" customWidth="1"/>
    <col min="6" max="6" width="11.625" style="0" customWidth="1"/>
    <col min="7" max="7" width="13.625" style="0" customWidth="1"/>
    <col min="8" max="8" width="12.25390625" style="0" customWidth="1"/>
  </cols>
  <sheetData>
    <row r="2" spans="3:5" ht="15">
      <c r="C2" s="1" t="s">
        <v>27</v>
      </c>
      <c r="D2" s="2"/>
      <c r="E2" s="2"/>
    </row>
    <row r="3" spans="3:5" ht="15">
      <c r="C3" s="2" t="s">
        <v>146</v>
      </c>
      <c r="D3" s="2"/>
      <c r="E3" s="2"/>
    </row>
    <row r="4" spans="3:7" ht="15">
      <c r="C4" s="1" t="s">
        <v>51</v>
      </c>
      <c r="D4" s="2"/>
      <c r="E4" s="2"/>
      <c r="G4" s="3"/>
    </row>
    <row r="5" ht="12.75">
      <c r="G5" s="3"/>
    </row>
    <row r="6" spans="1:8" ht="33.75">
      <c r="A6" s="4"/>
      <c r="B6" s="70" t="s">
        <v>2</v>
      </c>
      <c r="C6" s="64" t="s">
        <v>3</v>
      </c>
      <c r="D6" s="40" t="s">
        <v>4</v>
      </c>
      <c r="E6" s="40" t="s">
        <v>5</v>
      </c>
      <c r="F6" s="40" t="s">
        <v>52</v>
      </c>
      <c r="G6" s="40" t="s">
        <v>31</v>
      </c>
      <c r="H6" s="40" t="s">
        <v>32</v>
      </c>
    </row>
    <row r="7" spans="1:8" ht="12.75">
      <c r="A7" s="5"/>
      <c r="B7" s="6">
        <v>1</v>
      </c>
      <c r="C7" s="7" t="s">
        <v>147</v>
      </c>
      <c r="D7" s="14" t="s">
        <v>7</v>
      </c>
      <c r="E7" s="14">
        <v>10</v>
      </c>
      <c r="F7" s="92">
        <f>E7*414</f>
        <v>4140</v>
      </c>
      <c r="G7" s="41" t="s">
        <v>37</v>
      </c>
      <c r="H7" s="41" t="s">
        <v>35</v>
      </c>
    </row>
    <row r="8" spans="1:8" ht="12.75">
      <c r="A8" s="5"/>
      <c r="B8" s="6">
        <v>2</v>
      </c>
      <c r="C8" s="7" t="s">
        <v>54</v>
      </c>
      <c r="D8" s="14" t="s">
        <v>6</v>
      </c>
      <c r="E8" s="14">
        <v>2</v>
      </c>
      <c r="F8" s="92">
        <f>E8*530</f>
        <v>1060</v>
      </c>
      <c r="G8" s="41" t="s">
        <v>37</v>
      </c>
      <c r="H8" s="41" t="s">
        <v>35</v>
      </c>
    </row>
    <row r="9" spans="1:8" ht="13.5" customHeight="1">
      <c r="A9" s="5"/>
      <c r="B9" s="6">
        <v>3</v>
      </c>
      <c r="C9" s="7" t="s">
        <v>39</v>
      </c>
      <c r="D9" s="14" t="s">
        <v>6</v>
      </c>
      <c r="E9" s="14">
        <v>20</v>
      </c>
      <c r="F9" s="92">
        <f>E9*890</f>
        <v>17800</v>
      </c>
      <c r="G9" s="41" t="s">
        <v>37</v>
      </c>
      <c r="H9" s="41" t="s">
        <v>35</v>
      </c>
    </row>
    <row r="10" spans="1:8" ht="12.75">
      <c r="A10" s="5"/>
      <c r="B10" s="6">
        <v>4</v>
      </c>
      <c r="C10" s="7" t="s">
        <v>95</v>
      </c>
      <c r="D10" s="14" t="s">
        <v>6</v>
      </c>
      <c r="E10" s="14">
        <v>4</v>
      </c>
      <c r="F10" s="92">
        <f>E10*700</f>
        <v>2800</v>
      </c>
      <c r="G10" s="41" t="s">
        <v>37</v>
      </c>
      <c r="H10" s="41" t="s">
        <v>35</v>
      </c>
    </row>
    <row r="11" spans="1:8" ht="12.75">
      <c r="A11" s="5"/>
      <c r="B11" s="6">
        <v>5</v>
      </c>
      <c r="C11" s="7" t="s">
        <v>86</v>
      </c>
      <c r="D11" s="14" t="s">
        <v>6</v>
      </c>
      <c r="E11" s="14">
        <v>32</v>
      </c>
      <c r="F11" s="92">
        <f>E11*270</f>
        <v>8640</v>
      </c>
      <c r="G11" s="41" t="s">
        <v>37</v>
      </c>
      <c r="H11" s="41" t="s">
        <v>35</v>
      </c>
    </row>
    <row r="12" spans="1:8" ht="12.75">
      <c r="A12" s="5"/>
      <c r="B12" s="6">
        <v>6</v>
      </c>
      <c r="C12" s="7" t="s">
        <v>148</v>
      </c>
      <c r="D12" s="14" t="s">
        <v>7</v>
      </c>
      <c r="E12" s="14">
        <v>25</v>
      </c>
      <c r="F12" s="92">
        <f>E12*800</f>
        <v>20000</v>
      </c>
      <c r="G12" s="41" t="s">
        <v>37</v>
      </c>
      <c r="H12" s="41" t="s">
        <v>35</v>
      </c>
    </row>
    <row r="13" spans="1:8" ht="12.75">
      <c r="A13" s="5"/>
      <c r="B13" s="6">
        <v>7</v>
      </c>
      <c r="C13" s="7" t="s">
        <v>149</v>
      </c>
      <c r="D13" s="14" t="s">
        <v>12</v>
      </c>
      <c r="E13" s="14">
        <v>200</v>
      </c>
      <c r="F13" s="92">
        <f>E13*700</f>
        <v>140000</v>
      </c>
      <c r="G13" s="41" t="s">
        <v>37</v>
      </c>
      <c r="H13" s="41" t="s">
        <v>35</v>
      </c>
    </row>
    <row r="14" spans="1:8" ht="12.75">
      <c r="A14" s="5"/>
      <c r="B14" s="6">
        <v>8</v>
      </c>
      <c r="C14" s="7" t="s">
        <v>150</v>
      </c>
      <c r="D14" s="14" t="s">
        <v>6</v>
      </c>
      <c r="E14" s="14">
        <v>10</v>
      </c>
      <c r="F14" s="92">
        <f>E14*2560</f>
        <v>25600</v>
      </c>
      <c r="G14" s="41" t="s">
        <v>43</v>
      </c>
      <c r="H14" s="41" t="s">
        <v>35</v>
      </c>
    </row>
    <row r="15" spans="1:8" ht="12.75" customHeight="1">
      <c r="A15" s="5"/>
      <c r="B15" s="6">
        <v>9</v>
      </c>
      <c r="C15" s="93" t="s">
        <v>151</v>
      </c>
      <c r="D15" s="14" t="s">
        <v>6</v>
      </c>
      <c r="E15" s="53">
        <v>1</v>
      </c>
      <c r="F15" s="8">
        <f>E15*14148</f>
        <v>14148</v>
      </c>
      <c r="G15" s="41" t="s">
        <v>34</v>
      </c>
      <c r="H15" s="41" t="s">
        <v>35</v>
      </c>
    </row>
    <row r="16" spans="1:8" ht="12.75">
      <c r="A16" s="5"/>
      <c r="B16" s="6">
        <v>10</v>
      </c>
      <c r="C16" s="8" t="s">
        <v>152</v>
      </c>
      <c r="D16" s="14" t="s">
        <v>6</v>
      </c>
      <c r="E16" s="15">
        <v>20</v>
      </c>
      <c r="F16" s="8">
        <f>E16*5950</f>
        <v>119000</v>
      </c>
      <c r="G16" s="41" t="s">
        <v>37</v>
      </c>
      <c r="H16" s="41" t="s">
        <v>35</v>
      </c>
    </row>
    <row r="17" spans="1:8" ht="12.75">
      <c r="A17" s="5"/>
      <c r="B17" s="6">
        <v>11</v>
      </c>
      <c r="C17" s="7" t="s">
        <v>153</v>
      </c>
      <c r="D17" s="14" t="s">
        <v>6</v>
      </c>
      <c r="E17" s="35" t="s">
        <v>23</v>
      </c>
      <c r="F17" s="94">
        <f>E17*4800</f>
        <v>9600</v>
      </c>
      <c r="G17" s="41" t="s">
        <v>43</v>
      </c>
      <c r="H17" s="41" t="s">
        <v>35</v>
      </c>
    </row>
    <row r="18" spans="2:8" ht="12.75">
      <c r="B18" s="6">
        <v>12</v>
      </c>
      <c r="C18" s="7" t="s">
        <v>154</v>
      </c>
      <c r="D18" s="14" t="s">
        <v>12</v>
      </c>
      <c r="E18" s="35" t="s">
        <v>16</v>
      </c>
      <c r="F18" s="94">
        <f>E18*300</f>
        <v>6000</v>
      </c>
      <c r="G18" s="41" t="s">
        <v>37</v>
      </c>
      <c r="H18" s="41" t="s">
        <v>35</v>
      </c>
    </row>
    <row r="19" spans="2:8" ht="14.25">
      <c r="B19" s="6">
        <v>13</v>
      </c>
      <c r="C19" s="7" t="s">
        <v>155</v>
      </c>
      <c r="D19" s="14" t="s">
        <v>12</v>
      </c>
      <c r="E19" s="35" t="s">
        <v>156</v>
      </c>
      <c r="F19" s="95">
        <v>16000</v>
      </c>
      <c r="G19" s="41" t="s">
        <v>37</v>
      </c>
      <c r="H19" s="41" t="s">
        <v>35</v>
      </c>
    </row>
    <row r="20" spans="2:8" ht="12.75">
      <c r="B20" s="6">
        <v>14</v>
      </c>
      <c r="C20" s="7" t="s">
        <v>157</v>
      </c>
      <c r="D20" s="14" t="s">
        <v>7</v>
      </c>
      <c r="E20" s="35" t="s">
        <v>158</v>
      </c>
      <c r="F20" s="94">
        <f>E20*350</f>
        <v>17500</v>
      </c>
      <c r="G20" s="41" t="s">
        <v>37</v>
      </c>
      <c r="H20" s="41" t="s">
        <v>35</v>
      </c>
    </row>
    <row r="21" spans="2:8" ht="12.75">
      <c r="B21" s="6">
        <v>15</v>
      </c>
      <c r="C21" s="7" t="s">
        <v>159</v>
      </c>
      <c r="D21" s="14" t="s">
        <v>12</v>
      </c>
      <c r="E21" s="35" t="s">
        <v>160</v>
      </c>
      <c r="F21" s="94" t="s">
        <v>161</v>
      </c>
      <c r="G21" s="41" t="s">
        <v>37</v>
      </c>
      <c r="H21" s="41" t="s">
        <v>35</v>
      </c>
    </row>
    <row r="22" spans="2:8" ht="25.5">
      <c r="B22" s="6">
        <v>16</v>
      </c>
      <c r="C22" s="7" t="s">
        <v>162</v>
      </c>
      <c r="D22" s="14" t="s">
        <v>7</v>
      </c>
      <c r="E22" s="14">
        <v>8</v>
      </c>
      <c r="F22" s="92">
        <f>E22*400</f>
        <v>3200</v>
      </c>
      <c r="G22" s="41" t="s">
        <v>37</v>
      </c>
      <c r="H22" s="41" t="s">
        <v>35</v>
      </c>
    </row>
    <row r="23" spans="2:8" ht="12.75">
      <c r="B23" s="6">
        <v>17</v>
      </c>
      <c r="C23" s="7" t="s">
        <v>120</v>
      </c>
      <c r="D23" s="14" t="s">
        <v>6</v>
      </c>
      <c r="E23" s="14">
        <v>5</v>
      </c>
      <c r="F23" s="7">
        <v>25000</v>
      </c>
      <c r="G23" s="41" t="s">
        <v>34</v>
      </c>
      <c r="H23" s="41" t="s">
        <v>35</v>
      </c>
    </row>
    <row r="24" spans="2:8" ht="12.75">
      <c r="B24" s="7"/>
      <c r="C24" s="9" t="s">
        <v>8</v>
      </c>
      <c r="D24" s="9" t="s">
        <v>9</v>
      </c>
      <c r="E24" s="7"/>
      <c r="F24" s="58">
        <f>SUM(F7:F23)</f>
        <v>430488</v>
      </c>
      <c r="G24" s="8"/>
      <c r="H24" s="41"/>
    </row>
    <row r="25" spans="2:8" ht="12.75">
      <c r="B25" s="7"/>
      <c r="C25" s="7"/>
      <c r="D25" s="7"/>
      <c r="E25" s="7"/>
      <c r="F25" s="58"/>
      <c r="G25" s="8"/>
      <c r="H25" s="41"/>
    </row>
    <row r="26" spans="2:8" ht="12.75">
      <c r="B26" s="7"/>
      <c r="C26" s="7"/>
      <c r="D26" s="7"/>
      <c r="E26" s="7"/>
      <c r="F26" s="58"/>
      <c r="G26" s="8"/>
      <c r="H26" s="8"/>
    </row>
    <row r="27" spans="2:8" ht="12.75">
      <c r="B27" s="7"/>
      <c r="C27" s="51" t="s">
        <v>48</v>
      </c>
      <c r="D27" s="51" t="s">
        <v>9</v>
      </c>
      <c r="E27" s="7"/>
      <c r="F27" s="66">
        <v>411564</v>
      </c>
      <c r="G27" s="8"/>
      <c r="H27" s="8"/>
    </row>
    <row r="28" spans="2:8" ht="12.75">
      <c r="B28" s="7"/>
      <c r="C28" s="51" t="s">
        <v>49</v>
      </c>
      <c r="D28" s="51" t="s">
        <v>9</v>
      </c>
      <c r="E28" s="7"/>
      <c r="F28" s="55">
        <v>186780.41</v>
      </c>
      <c r="G28" s="8"/>
      <c r="H28" s="8"/>
    </row>
    <row r="29" spans="2:8" ht="12.75">
      <c r="B29" s="7"/>
      <c r="C29" s="60" t="s">
        <v>50</v>
      </c>
      <c r="D29" s="60" t="s">
        <v>9</v>
      </c>
      <c r="E29" s="7"/>
      <c r="F29" s="58">
        <f>F27+F28</f>
        <v>598344.41</v>
      </c>
      <c r="G29" s="8"/>
      <c r="H29" s="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6">
      <selection activeCell="E13" sqref="E13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37.00390625" style="0" customWidth="1"/>
    <col min="4" max="4" width="4.75390625" style="0" customWidth="1"/>
    <col min="5" max="5" width="6.75390625" style="0" customWidth="1"/>
    <col min="6" max="6" width="12.625" style="0" customWidth="1"/>
    <col min="7" max="7" width="12.375" style="0" customWidth="1"/>
    <col min="8" max="8" width="12.75390625" style="0" customWidth="1"/>
  </cols>
  <sheetData>
    <row r="2" spans="3:5" ht="15">
      <c r="C2" s="1" t="s">
        <v>27</v>
      </c>
      <c r="D2" s="2"/>
      <c r="E2" s="2"/>
    </row>
    <row r="3" spans="3:5" ht="15">
      <c r="C3" s="2" t="s">
        <v>163</v>
      </c>
      <c r="D3" s="2"/>
      <c r="E3" s="2"/>
    </row>
    <row r="4" spans="3:7" ht="15">
      <c r="C4" s="1" t="s">
        <v>51</v>
      </c>
      <c r="D4" s="2"/>
      <c r="E4" s="2"/>
      <c r="G4" s="3"/>
    </row>
    <row r="5" ht="12.75">
      <c r="G5" s="3"/>
    </row>
    <row r="6" spans="1:8" ht="33.75">
      <c r="A6" s="4"/>
      <c r="B6" s="96" t="s">
        <v>2</v>
      </c>
      <c r="C6" s="97" t="s">
        <v>3</v>
      </c>
      <c r="D6" s="98" t="s">
        <v>4</v>
      </c>
      <c r="E6" s="98" t="s">
        <v>5</v>
      </c>
      <c r="F6" s="98" t="s">
        <v>52</v>
      </c>
      <c r="G6" s="98" t="s">
        <v>31</v>
      </c>
      <c r="H6" s="98" t="s">
        <v>32</v>
      </c>
    </row>
    <row r="7" spans="1:8" ht="16.5" customHeight="1">
      <c r="A7" s="5"/>
      <c r="B7" s="6">
        <v>1</v>
      </c>
      <c r="C7" s="7" t="s">
        <v>164</v>
      </c>
      <c r="D7" s="14" t="s">
        <v>12</v>
      </c>
      <c r="E7" s="14">
        <v>8.9</v>
      </c>
      <c r="F7" s="92">
        <v>6845</v>
      </c>
      <c r="G7" s="56" t="s">
        <v>60</v>
      </c>
      <c r="H7" s="41" t="s">
        <v>35</v>
      </c>
    </row>
    <row r="8" spans="1:8" ht="12.75">
      <c r="A8" s="5"/>
      <c r="B8" s="6">
        <v>2</v>
      </c>
      <c r="C8" s="7" t="s">
        <v>165</v>
      </c>
      <c r="D8" s="14" t="s">
        <v>6</v>
      </c>
      <c r="E8" s="14">
        <v>1</v>
      </c>
      <c r="F8" s="92">
        <v>17716</v>
      </c>
      <c r="G8" s="56" t="s">
        <v>60</v>
      </c>
      <c r="H8" s="41" t="s">
        <v>35</v>
      </c>
    </row>
    <row r="9" spans="1:8" ht="27.75" customHeight="1">
      <c r="A9" s="5"/>
      <c r="B9" s="6">
        <v>3</v>
      </c>
      <c r="C9" s="7" t="s">
        <v>166</v>
      </c>
      <c r="D9" s="14" t="s">
        <v>6</v>
      </c>
      <c r="E9" s="14">
        <v>3</v>
      </c>
      <c r="F9" s="92">
        <v>11109</v>
      </c>
      <c r="G9" s="56" t="s">
        <v>60</v>
      </c>
      <c r="H9" s="41" t="s">
        <v>35</v>
      </c>
    </row>
    <row r="10" spans="1:8" ht="12.75">
      <c r="A10" s="5"/>
      <c r="B10" s="6">
        <v>4</v>
      </c>
      <c r="C10" s="7" t="s">
        <v>167</v>
      </c>
      <c r="D10" s="14" t="s">
        <v>7</v>
      </c>
      <c r="E10" s="14">
        <v>12</v>
      </c>
      <c r="F10" s="99">
        <v>4734</v>
      </c>
      <c r="G10" s="56" t="s">
        <v>60</v>
      </c>
      <c r="H10" s="41" t="s">
        <v>35</v>
      </c>
    </row>
    <row r="11" spans="1:8" ht="15.75" customHeight="1">
      <c r="A11" s="5"/>
      <c r="B11" s="6">
        <v>5</v>
      </c>
      <c r="C11" s="7" t="s">
        <v>168</v>
      </c>
      <c r="D11" s="14" t="s">
        <v>6</v>
      </c>
      <c r="E11" s="14">
        <v>18</v>
      </c>
      <c r="F11" s="99">
        <v>105336</v>
      </c>
      <c r="G11" s="56" t="s">
        <v>60</v>
      </c>
      <c r="H11" s="41" t="s">
        <v>35</v>
      </c>
    </row>
    <row r="12" spans="1:8" ht="25.5">
      <c r="A12" s="5"/>
      <c r="B12" s="6">
        <v>6</v>
      </c>
      <c r="C12" s="7" t="s">
        <v>67</v>
      </c>
      <c r="D12" s="14" t="s">
        <v>6</v>
      </c>
      <c r="E12" s="14" t="s">
        <v>23</v>
      </c>
      <c r="F12" s="94">
        <f>E12*2600</f>
        <v>5200</v>
      </c>
      <c r="G12" s="56" t="s">
        <v>37</v>
      </c>
      <c r="H12" s="41" t="s">
        <v>35</v>
      </c>
    </row>
    <row r="13" spans="1:8" ht="25.5">
      <c r="A13" s="5"/>
      <c r="B13" s="6">
        <v>7</v>
      </c>
      <c r="C13" s="7" t="s">
        <v>169</v>
      </c>
      <c r="D13" s="14" t="s">
        <v>6</v>
      </c>
      <c r="E13" s="14" t="s">
        <v>23</v>
      </c>
      <c r="F13" s="92">
        <f>E13*3500</f>
        <v>7000</v>
      </c>
      <c r="G13" s="56" t="s">
        <v>37</v>
      </c>
      <c r="H13" s="41" t="s">
        <v>35</v>
      </c>
    </row>
    <row r="14" spans="1:8" ht="25.5">
      <c r="A14" s="5"/>
      <c r="B14" s="6">
        <v>8</v>
      </c>
      <c r="C14" s="7" t="s">
        <v>54</v>
      </c>
      <c r="D14" s="14" t="s">
        <v>6</v>
      </c>
      <c r="E14" s="14">
        <v>40</v>
      </c>
      <c r="F14" s="92">
        <f>E14*290</f>
        <v>11600</v>
      </c>
      <c r="G14" s="56" t="s">
        <v>37</v>
      </c>
      <c r="H14" s="41" t="s">
        <v>35</v>
      </c>
    </row>
    <row r="15" spans="1:8" ht="12.75" customHeight="1">
      <c r="A15" s="5"/>
      <c r="B15" s="6">
        <v>9</v>
      </c>
      <c r="C15" s="7" t="s">
        <v>39</v>
      </c>
      <c r="D15" s="14" t="s">
        <v>6</v>
      </c>
      <c r="E15" s="14">
        <v>20</v>
      </c>
      <c r="F15" s="92">
        <f>E15*650</f>
        <v>13000</v>
      </c>
      <c r="G15" s="56" t="s">
        <v>37</v>
      </c>
      <c r="H15" s="41" t="s">
        <v>35</v>
      </c>
    </row>
    <row r="16" spans="1:8" ht="12.75">
      <c r="A16" s="5"/>
      <c r="B16" s="6">
        <v>10</v>
      </c>
      <c r="C16" s="7" t="s">
        <v>55</v>
      </c>
      <c r="D16" s="14" t="s">
        <v>6</v>
      </c>
      <c r="E16" s="14">
        <v>16</v>
      </c>
      <c r="F16" s="92">
        <f>E16*650</f>
        <v>10400</v>
      </c>
      <c r="G16" s="56" t="s">
        <v>37</v>
      </c>
      <c r="H16" s="41" t="s">
        <v>35</v>
      </c>
    </row>
    <row r="17" spans="1:8" ht="12.75">
      <c r="A17" s="5"/>
      <c r="B17" s="6">
        <v>11</v>
      </c>
      <c r="C17" s="7" t="s">
        <v>170</v>
      </c>
      <c r="D17" s="14" t="s">
        <v>7</v>
      </c>
      <c r="E17" s="14">
        <v>20</v>
      </c>
      <c r="F17" s="92">
        <f>E17*1100</f>
        <v>22000</v>
      </c>
      <c r="G17" s="56" t="s">
        <v>37</v>
      </c>
      <c r="H17" s="41" t="s">
        <v>35</v>
      </c>
    </row>
    <row r="18" spans="1:8" ht="25.5">
      <c r="A18" s="5"/>
      <c r="B18" s="6">
        <v>12</v>
      </c>
      <c r="C18" s="7" t="s">
        <v>171</v>
      </c>
      <c r="D18" s="14" t="s">
        <v>7</v>
      </c>
      <c r="E18" s="14">
        <v>80</v>
      </c>
      <c r="F18" s="92">
        <f>E18*800</f>
        <v>64000</v>
      </c>
      <c r="G18" s="56" t="s">
        <v>37</v>
      </c>
      <c r="H18" s="41" t="s">
        <v>35</v>
      </c>
    </row>
    <row r="19" spans="1:8" ht="12.75">
      <c r="A19" s="5"/>
      <c r="B19" s="6">
        <v>13</v>
      </c>
      <c r="C19" s="7" t="s">
        <v>172</v>
      </c>
      <c r="D19" s="14" t="s">
        <v>6</v>
      </c>
      <c r="E19" s="14">
        <v>30</v>
      </c>
      <c r="F19" s="92">
        <f>E19*2850</f>
        <v>85500</v>
      </c>
      <c r="G19" s="56" t="s">
        <v>43</v>
      </c>
      <c r="H19" s="41" t="s">
        <v>35</v>
      </c>
    </row>
    <row r="20" spans="1:8" ht="12.75">
      <c r="A20" s="5"/>
      <c r="B20" s="6">
        <v>14</v>
      </c>
      <c r="C20" s="7" t="s">
        <v>173</v>
      </c>
      <c r="D20" s="14" t="s">
        <v>7</v>
      </c>
      <c r="E20" s="14">
        <v>9</v>
      </c>
      <c r="F20" s="92">
        <f>E20*562</f>
        <v>5058</v>
      </c>
      <c r="G20" s="56" t="s">
        <v>37</v>
      </c>
      <c r="H20" s="41" t="s">
        <v>35</v>
      </c>
    </row>
    <row r="21" spans="1:8" ht="12.75">
      <c r="A21" s="5"/>
      <c r="B21" s="6">
        <v>15</v>
      </c>
      <c r="C21" s="7" t="s">
        <v>174</v>
      </c>
      <c r="D21" s="14" t="s">
        <v>6</v>
      </c>
      <c r="E21" s="14">
        <v>1</v>
      </c>
      <c r="F21" s="92">
        <f>E21*14148</f>
        <v>14148</v>
      </c>
      <c r="G21" s="56" t="s">
        <v>60</v>
      </c>
      <c r="H21" s="41" t="s">
        <v>35</v>
      </c>
    </row>
    <row r="22" spans="1:8" ht="15" customHeight="1">
      <c r="A22" s="5"/>
      <c r="B22" s="6">
        <v>16</v>
      </c>
      <c r="C22" s="7" t="s">
        <v>175</v>
      </c>
      <c r="D22" s="14" t="s">
        <v>6</v>
      </c>
      <c r="E22" s="100">
        <v>4</v>
      </c>
      <c r="F22" s="82">
        <f>E22*2300</f>
        <v>9200</v>
      </c>
      <c r="G22" s="41" t="s">
        <v>34</v>
      </c>
      <c r="H22" s="41" t="s">
        <v>35</v>
      </c>
    </row>
    <row r="23" spans="2:8" ht="12.75">
      <c r="B23" s="6">
        <v>17</v>
      </c>
      <c r="C23" s="7" t="s">
        <v>176</v>
      </c>
      <c r="D23" s="7" t="s">
        <v>12</v>
      </c>
      <c r="E23" s="35" t="s">
        <v>177</v>
      </c>
      <c r="F23" s="94">
        <f>E23*1500</f>
        <v>27000</v>
      </c>
      <c r="G23" s="41" t="s">
        <v>37</v>
      </c>
      <c r="H23" s="41" t="s">
        <v>35</v>
      </c>
    </row>
    <row r="24" spans="2:8" ht="12.75">
      <c r="B24" s="6">
        <v>18</v>
      </c>
      <c r="C24" s="7" t="s">
        <v>47</v>
      </c>
      <c r="D24" s="7" t="s">
        <v>6</v>
      </c>
      <c r="E24" s="35" t="s">
        <v>23</v>
      </c>
      <c r="F24" s="94">
        <f>E24*4800</f>
        <v>9600</v>
      </c>
      <c r="G24" s="41" t="s">
        <v>34</v>
      </c>
      <c r="H24" s="41" t="s">
        <v>35</v>
      </c>
    </row>
    <row r="25" spans="2:8" ht="12.75">
      <c r="B25" s="6">
        <v>19</v>
      </c>
      <c r="C25" s="7" t="s">
        <v>178</v>
      </c>
      <c r="D25" s="7" t="s">
        <v>12</v>
      </c>
      <c r="E25" s="35" t="s">
        <v>137</v>
      </c>
      <c r="F25" s="94">
        <f>E25*300</f>
        <v>4500</v>
      </c>
      <c r="G25" s="41" t="s">
        <v>37</v>
      </c>
      <c r="H25" s="41" t="s">
        <v>35</v>
      </c>
    </row>
    <row r="26" spans="2:8" ht="12.75">
      <c r="B26" s="6">
        <v>20</v>
      </c>
      <c r="C26" s="7" t="s">
        <v>101</v>
      </c>
      <c r="D26" s="7" t="s">
        <v>12</v>
      </c>
      <c r="E26" s="35" t="s">
        <v>158</v>
      </c>
      <c r="F26" s="94">
        <f>E26*500</f>
        <v>25000</v>
      </c>
      <c r="G26" s="41" t="s">
        <v>37</v>
      </c>
      <c r="H26" s="41" t="s">
        <v>35</v>
      </c>
    </row>
    <row r="27" spans="2:8" ht="12.75">
      <c r="B27" s="14"/>
      <c r="C27" s="7"/>
      <c r="D27" s="7"/>
      <c r="E27" s="35"/>
      <c r="F27" s="92"/>
      <c r="G27" s="48"/>
      <c r="H27" s="8"/>
    </row>
    <row r="28" spans="2:8" ht="12.75">
      <c r="B28" s="14"/>
      <c r="C28" s="7"/>
      <c r="D28" s="7"/>
      <c r="E28" s="7"/>
      <c r="F28" s="92"/>
      <c r="G28" s="8"/>
      <c r="H28" s="8"/>
    </row>
    <row r="29" spans="2:8" ht="12.75">
      <c r="B29" s="14"/>
      <c r="C29" s="7"/>
      <c r="D29" s="7"/>
      <c r="E29" s="7"/>
      <c r="F29" s="7"/>
      <c r="G29" s="8"/>
      <c r="H29" s="8"/>
    </row>
    <row r="30" spans="2:8" ht="12.75">
      <c r="B30" s="7"/>
      <c r="C30" s="9" t="s">
        <v>8</v>
      </c>
      <c r="D30" s="9" t="s">
        <v>9</v>
      </c>
      <c r="E30" s="7"/>
      <c r="F30" s="58">
        <f>SUM(F7:F29)</f>
        <v>458946</v>
      </c>
      <c r="G30" s="8"/>
      <c r="H30" s="8"/>
    </row>
    <row r="31" spans="2:8" ht="12.75">
      <c r="B31" s="7"/>
      <c r="C31" s="7"/>
      <c r="D31" s="7"/>
      <c r="E31" s="7"/>
      <c r="F31" s="58"/>
      <c r="G31" s="8"/>
      <c r="H31" s="8"/>
    </row>
    <row r="32" spans="2:8" ht="12.75">
      <c r="B32" s="7"/>
      <c r="C32" s="7"/>
      <c r="D32" s="7"/>
      <c r="E32" s="7"/>
      <c r="F32" s="58"/>
      <c r="G32" s="8"/>
      <c r="H32" s="8"/>
    </row>
    <row r="33" spans="2:8" ht="25.5">
      <c r="B33" s="7"/>
      <c r="C33" s="51" t="s">
        <v>48</v>
      </c>
      <c r="D33" s="51" t="s">
        <v>9</v>
      </c>
      <c r="E33" s="7"/>
      <c r="F33" s="66">
        <v>495246</v>
      </c>
      <c r="G33" s="8"/>
      <c r="H33" s="8"/>
    </row>
    <row r="34" spans="2:8" ht="12.75">
      <c r="B34" s="7"/>
      <c r="C34" s="51" t="s">
        <v>49</v>
      </c>
      <c r="D34" s="51" t="s">
        <v>9</v>
      </c>
      <c r="E34" s="7"/>
      <c r="F34" s="68">
        <v>1548.03</v>
      </c>
      <c r="G34" s="8"/>
      <c r="H34" s="8"/>
    </row>
    <row r="35" spans="2:8" ht="25.5">
      <c r="B35" s="7"/>
      <c r="C35" s="60" t="s">
        <v>50</v>
      </c>
      <c r="D35" s="60" t="s">
        <v>9</v>
      </c>
      <c r="E35" s="7"/>
      <c r="F35" s="58">
        <f>F33+F34</f>
        <v>496794.03</v>
      </c>
      <c r="G35" s="8"/>
      <c r="H35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messir12</cp:lastModifiedBy>
  <cp:lastPrinted>2012-11-09T06:54:32Z</cp:lastPrinted>
  <dcterms:created xsi:type="dcterms:W3CDTF">2005-04-25T04:58:45Z</dcterms:created>
  <dcterms:modified xsi:type="dcterms:W3CDTF">2013-12-06T08:39:52Z</dcterms:modified>
  <cp:category/>
  <cp:version/>
  <cp:contentType/>
  <cp:contentStatus/>
</cp:coreProperties>
</file>